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20" yWindow="-120" windowWidth="23250" windowHeight="13170"/>
  </bookViews>
  <sheets>
    <sheet name="общее" sheetId="1" r:id="rId1"/>
    <sheet name="Лист1" sheetId="2" r:id="rId2"/>
  </sheets>
  <definedNames>
    <definedName name="_xlnm._FilterDatabase" localSheetId="0" hidden="1">общее!$A$5:$J$373</definedName>
    <definedName name="Z_005F280F_9A8C_4D61_A462_F589D592D290_.wvu.FilterData" localSheetId="0" hidden="1">общее!$A$5:$J$373</definedName>
    <definedName name="Z_027FE178_1172_4222_AF5C_23D964AF488A_.wvu.FilterData" localSheetId="0" hidden="1">общее!$A$3:$J$5</definedName>
    <definedName name="Z_0344C8F5_CCC1_4DA4_B4BA_9CEFB0A093F3_.wvu.FilterData" localSheetId="0" hidden="1">общее!$A$5:$J$373</definedName>
    <definedName name="Z_0419BBFE_F3CF_4518_8D24_82FEA8B7DDD6_.wvu.FilterData" localSheetId="0" hidden="1">общее!$A$5:$J$551</definedName>
    <definedName name="Z_06B1F1AE_9936_453D_B440_89FD7733A859_.wvu.FilterData" localSheetId="0" hidden="1">общее!$A$5:$J$449</definedName>
    <definedName name="Z_06B33669_D909_4CD8_806F_33C009B9DF0A_.wvu.FilterData" localSheetId="0" hidden="1">общее!$A$5:$J$373</definedName>
    <definedName name="Z_08491732_1BAF_49CD_8956_D3E9C2B85304_.wvu.FilterData" localSheetId="0" hidden="1">общее!$A$5:$J$373</definedName>
    <definedName name="Z_09F33DD9_E062_4B93_90BA_A6E8876D9E62_.wvu.FilterData" localSheetId="0" hidden="1">общее!$A$3:$J$5</definedName>
    <definedName name="Z_0B19D168_858D_4BCF_80E5_C18DD77CBE9F_.wvu.FilterData" localSheetId="0" hidden="1">общее!$A$3:$J$5</definedName>
    <definedName name="Z_0C71E80D_0254_4693_A8EC_34A4BD1A6F73_.wvu.FilterData" localSheetId="0" hidden="1">общее!$A$3:$J$5</definedName>
    <definedName name="Z_0CBA335B_0DD8_471B_913E_91954D8A7DE8_.wvu.FilterData" localSheetId="0" hidden="1">общее!$A$5:$J$373</definedName>
    <definedName name="Z_0CBA335B_0DD8_471B_913E_91954D8A7DE8_.wvu.Rows" localSheetId="0" hidden="1">общее!#REF!</definedName>
    <definedName name="Z_0EDC1FFF_2611_4DAC_98A8_22EC25025967_.wvu.FilterData" localSheetId="0" hidden="1">общее!$A$5:$J$449</definedName>
    <definedName name="Z_0F954C44_2E2C_4880_A030_4864EA711FE0_.wvu.FilterData" localSheetId="0" hidden="1">общее!$A$5:$J$551</definedName>
    <definedName name="Z_16D4F077_2EAE_4B98_A742_A1CD9A7B633C_.wvu.FilterData" localSheetId="0" hidden="1">общее!$A$5:$J$449</definedName>
    <definedName name="Z_1748D69A_4DB3_487A_8AD7_C0B3B71D3FB6_.wvu.FilterData" localSheetId="0" hidden="1">общее!$A$3:$J$5</definedName>
    <definedName name="Z_1862B7E4_4060_4370_88AF_4829C34881B7_.wvu.FilterData" localSheetId="0" hidden="1">общее!$A$5:$J$551</definedName>
    <definedName name="Z_1BA267BF_F5D4_4EB6_B077_27E074A28B2C_.wvu.FilterData" localSheetId="0" hidden="1">общее!$A$5:$J$551</definedName>
    <definedName name="Z_1BDFBE17_25BB_4BB9_B67F_4757B39B2D64_.wvu.FilterData" localSheetId="0" hidden="1">общее!$A$5:$J$373</definedName>
    <definedName name="Z_1E3BB7AF_B756_4A0C_A2BE_D723B28D252A_.wvu.FilterData" localSheetId="0" hidden="1">общее!$A$5:$J$449</definedName>
    <definedName name="Z_2021983A_3D6E_4804_9038_C33FE9EA644F_.wvu.FilterData" localSheetId="0" hidden="1">общее!$A$5:$J$449</definedName>
    <definedName name="Z_2140268D_DEA7_466F_AE25_EAEFFE2D0081_.wvu.FilterData" localSheetId="0" hidden="1">общее!$A$3:$J$5</definedName>
    <definedName name="Z_21651801_29AF_44DA_B88B_12DD75943577_.wvu.FilterData" localSheetId="0" hidden="1">общее!$A$5:$J$449</definedName>
    <definedName name="Z_221AFC77_C97B_4D44_8163_7AA758A08BF9_.wvu.FilterData" localSheetId="0" hidden="1">общее!$A$5:$J$373</definedName>
    <definedName name="Z_221AFC77_C97B_4D44_8163_7AA758A08BF9_.wvu.PrintArea" localSheetId="0" hidden="1">общее!$A$1:$J$305</definedName>
    <definedName name="Z_221AFC77_C97B_4D44_8163_7AA758A08BF9_.wvu.PrintTitles" localSheetId="0" hidden="1">общее!$5:$5</definedName>
    <definedName name="Z_23143807_1CCE_467D_8F79_FB088A4A08A4_.wvu.FilterData" localSheetId="0" hidden="1">общее!$A$5:$J$551</definedName>
    <definedName name="Z_24F3E475_1A82_464A_A2B9_6272C75DE965_.wvu.FilterData" localSheetId="0" hidden="1">общее!$A$5:$J$551</definedName>
    <definedName name="Z_2627E621_2724_4458_A97A_DA4867CC78C7_.wvu.FilterData" localSheetId="0" hidden="1">общее!$A$5:$J$373</definedName>
    <definedName name="Z_26302507_6225_4D5F_830E_9C0EA681B1F9_.wvu.FilterData" localSheetId="0" hidden="1">общее!$A$5:$J$551</definedName>
    <definedName name="Z_2A0A5548_2EEF_4469_A03C_FA481083CE33_.wvu.FilterData" localSheetId="0" hidden="1">общее!$A$5:$J$449</definedName>
    <definedName name="Z_2A4C0749_63B0_4D48_8771_593E99B870CF_.wvu.FilterData" localSheetId="0" hidden="1">общее!$A$5:$J$449</definedName>
    <definedName name="Z_2A873CA7_D1CE_4F50_B607_3E6930776CDE_.wvu.FilterData" localSheetId="0" hidden="1">общее!$A$5:$J$373</definedName>
    <definedName name="Z_2C16AC7D_1F05_4386_90A0_A2DA4836DDE1_.wvu.FilterData" localSheetId="0" hidden="1">общее!$A$5:$J$373</definedName>
    <definedName name="Z_2C18B72E_FABC_405E_9989_871873679CB9_.wvu.FilterData" localSheetId="0" hidden="1">общее!$A$5:$J$551</definedName>
    <definedName name="Z_2D1F835C_2905_49B2_ACB0_6B5DC39ABF77_.wvu.FilterData" localSheetId="0" hidden="1">общее!$A$5:$J$551</definedName>
    <definedName name="Z_2DB33E37_AA0F_4B4B_B7C9_A11BA792B878_.wvu.FilterData" localSheetId="0" hidden="1">общее!$A$3:$J$5</definedName>
    <definedName name="Z_2EA6131F_89B6_4FC5_8D3F_2E657C0F9729_.wvu.FilterData" localSheetId="0" hidden="1">общее!$A$5:$J$373</definedName>
    <definedName name="Z_3054E370_5DE4_4F07_9AEC_8E1396CAD8D6_.wvu.FilterData" localSheetId="0" hidden="1">общее!$A$5:$J$449</definedName>
    <definedName name="Z_30EAEA67_9656_4874_9B82_0AE83C45AB26_.wvu.FilterData" localSheetId="0" hidden="1">общее!$A$5:$J$449</definedName>
    <definedName name="Z_315252D1_A60E_4446_B1ED_7AE241C4BB71_.wvu.FilterData" localSheetId="0" hidden="1">общее!$A$5:$J$449</definedName>
    <definedName name="Z_322077ED_714E_4730_9121_953073B8C43F_.wvu.FilterData" localSheetId="0" hidden="1">общее!$A$5:$J$316</definedName>
    <definedName name="Z_33313D92_ACCC_472C_8066_C92558BED64F_.wvu.FilterData" localSheetId="0" hidden="1">общее!$A$5:$J$449</definedName>
    <definedName name="Z_33FCD28F_F474_4478_8228_BBE6129DFD33_.wvu.FilterData" localSheetId="0" hidden="1">общее!$A$5:$J$449</definedName>
    <definedName name="Z_36602011_6F80_4B7E_9881_FDB5866DE132_.wvu.FilterData" localSheetId="0" hidden="1">общее!$A$5:$J$551</definedName>
    <definedName name="Z_3824CD03_2F75_4531_8348_997F8B6518CE_.wvu.FilterData" localSheetId="0" hidden="1">общее!$A$5:$J$373</definedName>
    <definedName name="Z_3882A51E_FD17_4C10_93F2_F0C9B03BC730_.wvu.FilterData" localSheetId="0" hidden="1">общее!$A$5:$J$373</definedName>
    <definedName name="Z_39B9868C_0524_4A04_B50B_22CB89138F2C_.wvu.FilterData" localSheetId="0" hidden="1">общее!$A$5:$J$373</definedName>
    <definedName name="Z_3A3D386F_BF44_4CDF_AECB_A030233CF3BE_.wvu.FilterData" localSheetId="0" hidden="1">общее!$A$5:$J$551</definedName>
    <definedName name="Z_3B5575E9_696E_4E1F_8BBE_8483CF318052_.wvu.FilterData" localSheetId="0" hidden="1">общее!$A$3:$J$5</definedName>
    <definedName name="Z_3B5575E9_696E_4E1F_8BBE_8483CF318052_.wvu.PrintArea" localSheetId="0" hidden="1">общее!$A$1:$J$305</definedName>
    <definedName name="Z_3B5575E9_696E_4E1F_8BBE_8483CF318052_.wvu.PrintTitles" localSheetId="0" hidden="1">общее!$5:$5</definedName>
    <definedName name="Z_3F669C1C_24D3_4C3D_9A16_6C0219D100D3_.wvu.FilterData" localSheetId="0" hidden="1">общее!$A$3:$J$5</definedName>
    <definedName name="Z_40F66B3F_B1A0_4660_B7EC_2C8F1BD66B34_.wvu.FilterData" localSheetId="0" hidden="1">общее!$A$5:$J$449</definedName>
    <definedName name="Z_429899D9_5B00_46A4_8670_9042E5D6B3B9_.wvu.FilterData" localSheetId="0" hidden="1">общее!$A$5:$J$449</definedName>
    <definedName name="Z_429AA136_6142_4A99_977B_8067300179C4_.wvu.FilterData" localSheetId="0" hidden="1">общее!$A$5:$J$449</definedName>
    <definedName name="Z_43369FCC_2CCA_4665_99C7_275B440DE937_.wvu.FilterData" localSheetId="0" hidden="1">общее!$A$5:$J$373</definedName>
    <definedName name="Z_452C56A1_7A56_4ADE_A5CF_E260228787E3_.wvu.FilterData" localSheetId="0" hidden="1">общее!$A$3:$J$5</definedName>
    <definedName name="Z_452C56A1_7A56_4ADE_A5CF_E260228787E3_.wvu.PrintArea" localSheetId="0" hidden="1">общее!$A$1:$J$305</definedName>
    <definedName name="Z_452C56A1_7A56_4ADE_A5CF_E260228787E3_.wvu.PrintTitles" localSheetId="0" hidden="1">общее!$5:$5</definedName>
    <definedName name="Z_471079C8_6E8B_4088_8968_A7D0C5B8653D_.wvu.FilterData" localSheetId="0" hidden="1">общее!$A$5:$J$551</definedName>
    <definedName name="Z_47250A82_9F08_48A3_99F5_B1354F557BF5_.wvu.FilterData" localSheetId="0" hidden="1">общее!$A$5:$J$373</definedName>
    <definedName name="Z_48783A06_63D3_427A_A6E9_9592F9D916F6_.wvu.FilterData" localSheetId="0" hidden="1">общее!$A$5:$J$373</definedName>
    <definedName name="Z_4910244A_FD97_43F8_8121_7A39DEE7F6C3_.wvu.FilterData" localSheetId="0" hidden="1">общее!$A$5:$J$373</definedName>
    <definedName name="Z_495617EB_A9DC_44E1_A455_3D0079645590_.wvu.FilterData" localSheetId="0" hidden="1">общее!$A$5:$J$449</definedName>
    <definedName name="Z_4C9A721B_C5BE_4E52_A18E_0730E1D3B8FE_.wvu.FilterData" localSheetId="0" hidden="1">общее!$A$5:$J$449</definedName>
    <definedName name="Z_4CD9C922_19B5_419E_BD84_E209894B16C0_.wvu.FilterData" localSheetId="0" hidden="1">общее!$A$5:$J$449</definedName>
    <definedName name="Z_505D733E_455F_46B4_ACCC_4F218E555D81_.wvu.FilterData" localSheetId="0" hidden="1">общее!$A$5:$J$551</definedName>
    <definedName name="Z_527D5B17_7578_4A0E_8233_A8DD6DE458C2_.wvu.FilterData" localSheetId="0" hidden="1">общее!$A$5:$J$449</definedName>
    <definedName name="Z_53234816_0120_4392_94AB_599CEA5C30B9_.wvu.FilterData" localSheetId="0" hidden="1">общее!$A$5:$J$551</definedName>
    <definedName name="Z_5512C256_B576_4E26_8E01_289925B9D9C4_.wvu.FilterData" localSheetId="0" hidden="1">общее!$A$3:$J$5</definedName>
    <definedName name="Z_57216EB5_F285_4D3D_8804_F4C1447258E5_.wvu.FilterData" localSheetId="0" hidden="1">общее!$A$5:$J$449</definedName>
    <definedName name="Z_5A17F74F_9F13_46B8_8433_8D22469D4185_.wvu.FilterData" localSheetId="0" hidden="1">общее!$A$5:$J$551</definedName>
    <definedName name="Z_5D9BE3B7_C618_47DB_8F0E_D1DDB1705E6B_.wvu.FilterData" localSheetId="0" hidden="1">общее!$A$3:$J$5</definedName>
    <definedName name="Z_5EEB5DC5_097B_47D6_81BA_F19E1000B57E_.wvu.FilterData" localSheetId="0" hidden="1">общее!$A$5:$J$449</definedName>
    <definedName name="Z_5EEB5DC5_097B_47D6_81BA_F19E1000B57E_.wvu.PrintArea" localSheetId="0" hidden="1">общее!$A$1:$J$305</definedName>
    <definedName name="Z_5EEB5DC5_097B_47D6_81BA_F19E1000B57E_.wvu.PrintTitles" localSheetId="0" hidden="1">общее!$5:$5</definedName>
    <definedName name="Z_60012CAC_965D_4CFC_93A4_5CCD711B12F0_.wvu.FilterData" localSheetId="0" hidden="1">общее!$A$3:$J$5</definedName>
    <definedName name="Z_6149D971_6896_4099_83EB_61159C951281_.wvu.FilterData" localSheetId="0" hidden="1">общее!$A$5:$J$449</definedName>
    <definedName name="Z_65CADE76_9E13_43BF_B11F_E308EC288263_.wvu.FilterData" localSheetId="0" hidden="1">общее!$A$5:$J$449</definedName>
    <definedName name="Z_675C859F_867B_4E3E_8283_3B2C94BFA5E5_.wvu.FilterData" localSheetId="0" hidden="1">общее!$A$5:$J$373</definedName>
    <definedName name="Z_68CBFC64_03A4_4F74_B34E_EE1DB915A668_.wvu.FilterData" localSheetId="0" hidden="1">общее!$A$5:$J$373</definedName>
    <definedName name="Z_6A002B8B_DF15_47FE_8548_D0F88EB4EB77_.wvu.FilterData" localSheetId="0" hidden="1">общее!$A$5:$J$373</definedName>
    <definedName name="Z_6AE5F3A0_C632_4594_A73E_9DFBAB3F48DD_.wvu.FilterData" localSheetId="0" hidden="1">общее!$A$5:$J$373</definedName>
    <definedName name="Z_6DB878EC_F0AA_4EE0_8DBD_0D2F2413D073_.wvu.FilterData" localSheetId="0" hidden="1">общее!$A$5:$J$449</definedName>
    <definedName name="Z_7012C998_533E_4EDC_995F_53A252D8A143_.wvu.FilterData" localSheetId="0" hidden="1">общее!$A$5:$J$373</definedName>
    <definedName name="Z_713A662A_DFDD_43FB_A56E_1E210432D89D_.wvu.FilterData" localSheetId="0" hidden="1">общее!$A$5:$J$373</definedName>
    <definedName name="Z_716F213C_8FDB_4E7E_934B_B03987478AAA_.wvu.FilterData" localSheetId="0" hidden="1">общее!$A$5:$J$373</definedName>
    <definedName name="Z_72615B4A_0666_48DC_B3A0_332799C5347B_.wvu.FilterData" localSheetId="0" hidden="1">общее!$A$3:$J$5</definedName>
    <definedName name="Z_72EDDA2C_BFF2_4D48_A13B_2B9C46213374_.wvu.FilterData" localSheetId="0" hidden="1">общее!$A$5:$J$449</definedName>
    <definedName name="Z_743F23AC_8B5C_40B6_9ADD_B2B54B0B36A7_.wvu.FilterData" localSheetId="0" hidden="1">общее!$A$5:$J$449</definedName>
    <definedName name="Z_746B9BA0_2CAB_416E_B194_EC52DB1EC742_.wvu.FilterData" localSheetId="0" hidden="1">общее!$A$5:$J$449</definedName>
    <definedName name="Z_768BA9CF_2122_41A7_8903_ECE3A54B69F8_.wvu.FilterData" localSheetId="0" hidden="1">общее!$A$5:$J$551</definedName>
    <definedName name="Z_78D70EA8_5249_4DAA_AE4A_2D8FFFD697D9_.wvu.FilterData" localSheetId="0" hidden="1">общее!$A$5:$J$449</definedName>
    <definedName name="Z_795D5ECF_BF90_4F3E_A74E_B1A55C8421F2_.wvu.FilterData" localSheetId="0" hidden="1">общее!$A$5:$J$449</definedName>
    <definedName name="Z_7A2B4F7E_E736_4CE4_ACAF_AB2E1CDC2BED_.wvu.FilterData" localSheetId="0" hidden="1">общее!$A$5:$J$373</definedName>
    <definedName name="Z_7A936B14_3168_4319_80EC_9AB0E1E51913_.wvu.FilterData" localSheetId="0" hidden="1">общее!$A$5:$J$449</definedName>
    <definedName name="Z_7C69758B_CDC9_4874_B714_8DA98D7197DD_.wvu.FilterData" localSheetId="0" hidden="1">общее!$A$5:$J$449</definedName>
    <definedName name="Z_7E83462C_2646_43F5_BA25_2D4B100EBEB1_.wvu.FilterData" localSheetId="0" hidden="1">общее!$A$5:$J$373</definedName>
    <definedName name="Z_7EDDA008_F905_436E_A980_951BDACDA577_.wvu.FilterData" localSheetId="0" hidden="1">общее!$A$3:$J$5</definedName>
    <definedName name="Z_7F2FA179_7E75_4D04_9C08_383F9EAE36E4_.wvu.FilterData" localSheetId="0" hidden="1">общее!$A$5:$J$449</definedName>
    <definedName name="Z_7F311C52_3815_4334_BC86_EFE1D9CF838D_.wvu.FilterData" localSheetId="0" hidden="1">общее!$A$5:$J$316</definedName>
    <definedName name="Z_81AB0083_9AC8_46E5_8989_3683179BE2CD_.wvu.FilterData" localSheetId="0" hidden="1">общее!$A$5:$J$373</definedName>
    <definedName name="Z_82778C3B_E039_40FB_9D6E_6C955809D3AF_.wvu.FilterData" localSheetId="0" hidden="1">общее!$A$5:$J$449</definedName>
    <definedName name="Z_82F7123C_C030_4534_8B46_822C4EBC62EC_.wvu.FilterData" localSheetId="0" hidden="1">общее!$A$5:$J$551</definedName>
    <definedName name="Z_82F7E495_211B_4D53_B382_DE1C7FAF3376_.wvu.FilterData" localSheetId="0" hidden="1">общее!$A$5:$J$551</definedName>
    <definedName name="Z_84AB9039_6109_4932_AA14_522BD4A30F0B_.wvu.FilterData" localSheetId="0" hidden="1">общее!$A$5:$J$373</definedName>
    <definedName name="Z_85BFB728_94F1_4323_ACC8_9456F845AE11_.wvu.FilterData" localSheetId="0" hidden="1">общее!$A$5:$J$449</definedName>
    <definedName name="Z_85CA5D27_9304_4004_A8E8_6687AFFCC00A_.wvu.FilterData" localSheetId="0" hidden="1">общее!$A$5:$J$373</definedName>
    <definedName name="Z_868786DC_4C96_45F5_A272_3E03D4B934A0_.wvu.FilterData" localSheetId="0" hidden="1">общее!$A$5:$J$551</definedName>
    <definedName name="Z_8712F0EA_8AFD_45F0_99A0_31E181367C18_.wvu.FilterData" localSheetId="0" hidden="1">общее!$A$3:$J$5</definedName>
    <definedName name="Z_87307EED_7277_4B82_83B9_FD6EFB33210A_.wvu.FilterData" localSheetId="0" hidden="1">общее!$A$5:$J$449</definedName>
    <definedName name="Z_8AD8908B_5409_470D_AEE7_01A535707576_.wvu.FilterData" localSheetId="0" hidden="1">общее!$A$5:$J$373</definedName>
    <definedName name="Z_8BA1F70D_2590_40B0_8F4D_CC37D4F962D2_.wvu.FilterData" localSheetId="0" hidden="1">общее!$A$5:$J$449</definedName>
    <definedName name="Z_8DA01475_C6A0_4A19_B7EB_B1C704431492_.wvu.FilterData" localSheetId="0" hidden="1">общее!$A$5:$J$373</definedName>
    <definedName name="Z_8E60DEEE_B29D_4EEA_B25A_DB1975B13507_.wvu.FilterData" localSheetId="0" hidden="1">общее!$A$5:$J$551</definedName>
    <definedName name="Z_8F5BBF1A_FC79_4BB3_97F0_50B619130E26_.wvu.FilterData" localSheetId="0" hidden="1">общее!$A$5:$J$373</definedName>
    <definedName name="Z_8FB1E024_9866_4CAD_B900_0CCFEA27B234_.wvu.FilterData" localSheetId="0" hidden="1">общее!$A$5:$J$373</definedName>
    <definedName name="Z_8FB1E024_9866_4CAD_B900_0CCFEA27B234_.wvu.PrintArea" localSheetId="0" hidden="1">общее!$A$1:$J$305</definedName>
    <definedName name="Z_8FB1E024_9866_4CAD_B900_0CCFEA27B234_.wvu.PrintTitles" localSheetId="0" hidden="1">общее!$5:$5</definedName>
    <definedName name="Z_90104242_D578_485A_91E2_ACB42B11755F_.wvu.FilterData" localSheetId="0" hidden="1">общее!$A$5:$J$449</definedName>
    <definedName name="Z_90518B97_7307_4173_A97E_975285B914B1_.wvu.FilterData" localSheetId="0" hidden="1">общее!$A$5:$J$373</definedName>
    <definedName name="Z_925CFE27_E1C6_48F7_AA2E_4E47C240CFE1_.wvu.FilterData" localSheetId="0" hidden="1">общее!$A$5:$J$373</definedName>
    <definedName name="Z_93443DB4_16CC_4115_8132_074F13427393_.wvu.FilterData" localSheetId="0" hidden="1">общее!$A$5:$J$316</definedName>
    <definedName name="Z_93A13551_3E8E_4065_89A7_310AA9E7AE54_.wvu.FilterData" localSheetId="0" hidden="1">общее!$A$5:$J$449</definedName>
    <definedName name="Z_94F9C593_9DE2_4EC4_AFA3_39D38CF2BB33_.wvu.FilterData" localSheetId="0" hidden="1">общее!$A$5:$J$316</definedName>
    <definedName name="Z_95A7493F_2B11_406A_BB91_458FD9DC3BAE_.wvu.FilterData" localSheetId="0" hidden="1">общее!$A$5:$J$373</definedName>
    <definedName name="Z_95A7493F_2B11_406A_BB91_458FD9DC3BAE_.wvu.PrintArea" localSheetId="0" hidden="1">общее!$A$1:$J$305</definedName>
    <definedName name="Z_95A7493F_2B11_406A_BB91_458FD9DC3BAE_.wvu.PrintTitles" localSheetId="0" hidden="1">общее!$5:$5</definedName>
    <definedName name="Z_966D3932_E429_4C59_AC55_697D9EEA620A_.wvu.FilterData" localSheetId="0" hidden="1">общее!$A$5:$J$373</definedName>
    <definedName name="Z_966D3932_E429_4C59_AC55_697D9EEA620A_.wvu.PrintArea" localSheetId="0" hidden="1">общее!$A$1:$J$317</definedName>
    <definedName name="Z_966D3932_E429_4C59_AC55_697D9EEA620A_.wvu.PrintTitles" localSheetId="0" hidden="1">общее!$5:$5</definedName>
    <definedName name="Z_998E5F34_5F22_456C_AF6B_44B849DA5E75_.wvu.FilterData" localSheetId="0" hidden="1">общее!$A$5:$J$316</definedName>
    <definedName name="Z_9BFA17BE_4413_48EA_8DFA_9D7972E1D966_.wvu.FilterData" localSheetId="0" hidden="1">общее!$A$5:$J$373</definedName>
    <definedName name="Z_9DB42EA6_6F33_4055_AFFC_2CB330A83BF6_.wvu.FilterData" localSheetId="0" hidden="1">общее!$A$5:$J$316</definedName>
    <definedName name="Z_9E613866_5B9C_47D7_AFA4_58928D3C6E62_.wvu.FilterData" localSheetId="0" hidden="1">общее!$A$5:$J$373</definedName>
    <definedName name="Z_9EB09BA5_1A06_464B_9D4E_3EF1374F6659_.wvu.FilterData" localSheetId="0" hidden="1">общее!$A$5:$J$316</definedName>
    <definedName name="Z_9FE2B88C_FF56_4DEE_8B84_1ADFBBB1D084_.wvu.FilterData" localSheetId="0" hidden="1">общее!$A$5:$J$551</definedName>
    <definedName name="Z_A274E916_0616_4798_8975_3911D43C14F5_.wvu.FilterData" localSheetId="0" hidden="1">общее!$A$5:$J$449</definedName>
    <definedName name="Z_A330E7CE_1B63_4807_AC38_5251AE03B568_.wvu.FilterData" localSheetId="0" hidden="1">общее!$A$5:$J$551</definedName>
    <definedName name="Z_A5BD67D1_5F1C_472E_9385_9177CF38402F_.wvu.FilterData" localSheetId="0" hidden="1">общее!$A$5:$J$373</definedName>
    <definedName name="Z_A600D8D5_C13F_49F2_9D2C_FC8EA32AC551_.wvu.FilterData" localSheetId="0" hidden="1">общее!$A$5:$J$551</definedName>
    <definedName name="Z_A600D8D5_C13F_49F2_9D2C_FC8EA32AC551_.wvu.PrintTitles" localSheetId="0" hidden="1">общее!$5:$5</definedName>
    <definedName name="Z_A75085A3_4AC1_49B5_8DC1_19942A878723_.wvu.FilterData" localSheetId="0" hidden="1">общее!$A$5:$J$449</definedName>
    <definedName name="Z_A9CB6613_36BA_46BF_9FA8_AEAB37393612_.wvu.FilterData" localSheetId="0" hidden="1">общее!$A$5:$J$373</definedName>
    <definedName name="Z_AA3BE0DE_1363_4DDA_934E_FD9CAE988533_.wvu.FilterData" localSheetId="0" hidden="1">общее!$A$5:$J$449</definedName>
    <definedName name="Z_AA5DB17E_D4B9_49C8_96A5_D22053C6C5B1_.wvu.FilterData" localSheetId="0" hidden="1">общее!$A$5:$J$373</definedName>
    <definedName name="Z_ACBA7AB7_E5BF_4817_ACF6_DA5FB388AD46_.wvu.FilterData" localSheetId="0" hidden="1">общее!$A$5:$J$449</definedName>
    <definedName name="Z_AEABEE2C_6038_47D9_81A7_15110E43218C_.wvu.FilterData" localSheetId="0" hidden="1">общее!$A$5:$J$449</definedName>
    <definedName name="Z_B0CF427B_E64B_46A6_97A4_9B49090FE4BE_.wvu.FilterData" localSheetId="0" hidden="1">общее!$A$5:$J$449</definedName>
    <definedName name="Z_B2319D0F_B5B7_4B85_B31D_3FEB7916998F_.wvu.FilterData" localSheetId="0" hidden="1">общее!$A$5:$J$551</definedName>
    <definedName name="Z_B4997D58_BD25_4440_9383_3C887D277BCF_.wvu.FilterData" localSheetId="0" hidden="1">общее!$A$5:$J$449</definedName>
    <definedName name="Z_B55746B5_6CDF_443B_8C7F_8F8A1DC5562E_.wvu.FilterData" localSheetId="0" hidden="1">общее!$A$5:$J$551</definedName>
    <definedName name="Z_B607774B_B68E_4DBE_B4D4_274DD101B3B3_.wvu.FilterData" localSheetId="0" hidden="1">общее!$A$3:$J$5</definedName>
    <definedName name="Z_B637BC8F_E49F_4D36_BA7E_87587BAEF462_.wvu.FilterData" localSheetId="0" hidden="1">общее!$A$5:$J$449</definedName>
    <definedName name="Z_B8AC68F9_618C_4990_B101_9BD7FB1FCD22_.wvu.FilterData" localSheetId="0" hidden="1">общее!$A$3:$J$5</definedName>
    <definedName name="Z_B9D2896B_3D46_4E80_A333_D35EE8923B5F_.wvu.FilterData" localSheetId="0" hidden="1">общее!$A$5:$J$373</definedName>
    <definedName name="Z_BB4DF29A_3635_4350_9E09_BBEF363FC239_.wvu.FilterData" localSheetId="0" hidden="1">общее!$A$3:$J$5</definedName>
    <definedName name="Z_BC4BF63E_98F8_4CE0_B0DE_A2A71C291EFE_.wvu.FilterData" localSheetId="0" hidden="1">общее!$A$5:$J$373</definedName>
    <definedName name="Z_BE1C4A44_01B5_4ECE_8D55_C71095D37032_.wvu.FilterData" localSheetId="0" hidden="1">общее!$A$5:$J$373</definedName>
    <definedName name="Z_BED4F540_47A7_459B_8414_21EF84302EA3_.wvu.FilterData" localSheetId="0" hidden="1">общее!$A$5:$J$449</definedName>
    <definedName name="Z_BF36043A_AFA1_4ED6_B54F_F4173C55E31C_.wvu.FilterData" localSheetId="0" hidden="1">общее!$A$5:$J$449</definedName>
    <definedName name="Z_BF57B08F_2B48_4EE9_9ADD_06D6906608C1_.wvu.FilterData" localSheetId="0" hidden="1">общее!$A$5:$J$551</definedName>
    <definedName name="Z_C105019C_D493_4AF2_B08B_98003C4FEF9B_.wvu.FilterData" localSheetId="0" hidden="1">общее!$A$5:$J$449</definedName>
    <definedName name="Z_C172C42A_B6A9_490D_905B_14F6BA2DCBCA_.wvu.FilterData" localSheetId="0" hidden="1">общее!$A$5:$J$373</definedName>
    <definedName name="Z_C32A6808_4BDA_43E4_ACD1_1B0FCC0DA219_.wvu.FilterData" localSheetId="0" hidden="1">общее!$A$5:$J$449</definedName>
    <definedName name="Z_C343756C_7EBC_41EB_89B6_11C31F46AD7D_.wvu.FilterData" localSheetId="0" hidden="1">общее!$A$5:$J$449</definedName>
    <definedName name="Z_C4269454_1D3D_4937_A7DB_6BFDB690E1BF_.wvu.FilterData" localSheetId="0" hidden="1">общее!$A$5:$J$449</definedName>
    <definedName name="Z_C4A91C4C_4FDF_4528_B780_BABD8261F89B_.wvu.FilterData" localSheetId="0" hidden="1">общее!$A$5:$J$316</definedName>
    <definedName name="Z_C5AC499E_0359_4E1F_94CE_578AF2A54734_.wvu.FilterData" localSheetId="0" hidden="1">общее!$A$5:$J$551</definedName>
    <definedName name="Z_C5DD2CEF_6DC9_42B9_B991_658B57CBD712_.wvu.FilterData" localSheetId="0" hidden="1">общее!$A$5:$J$551</definedName>
    <definedName name="Z_C7FD81BD_691B_4A89_96A0_CDABC50081E4_.wvu.FilterData" localSheetId="0" hidden="1">общее!$A$5:$J$449</definedName>
    <definedName name="Z_C8489D43_32B9_4349_973B_9C94F0536721_.wvu.FilterData" localSheetId="0" hidden="1">общее!$A$5:$J$551</definedName>
    <definedName name="Z_C920DB58_DB5D_4286_8169_C2AA2ED89A9A_.wvu.FilterData" localSheetId="0" hidden="1">общее!$A$5:$J$373</definedName>
    <definedName name="Z_CC0A6F72_A956_4FF0_A9CF_B2F133844683_.wvu.FilterData" localSheetId="0" hidden="1">общее!$A$5:$J$449</definedName>
    <definedName name="Z_CF069AD8_C6E4_40EE_85C1_CD44D38BC77F_.wvu.FilterData" localSheetId="0" hidden="1">общее!$A$5:$J$316</definedName>
    <definedName name="Z_CF1EFC15_1276_44E9_B8E0_6069FE1FC094_.wvu.FilterData" localSheetId="0" hidden="1">общее!$A$5:$J$449</definedName>
    <definedName name="Z_CFB0A04F_563D_4D2B_BCD3_ACFCDC70E584_.wvu.FilterData" localSheetId="0" hidden="1">общее!$A$5:$J$373</definedName>
    <definedName name="Z_CFD58EC5_F475_4F0C_8822_861C497EA100_.wvu.FilterData" localSheetId="0" hidden="1">общее!$A$5:$J$373</definedName>
    <definedName name="Z_CFD58EC5_F475_4F0C_8822_861C497EA100_.wvu.PrintArea" localSheetId="0" hidden="1">общее!$A$1:$J$318</definedName>
    <definedName name="Z_CFD58EC5_F475_4F0C_8822_861C497EA100_.wvu.PrintTitles" localSheetId="0" hidden="1">общее!$5:$5</definedName>
    <definedName name="Z_D0621073_25BE_47D7_AC33_51146458D41C_.wvu.FilterData" localSheetId="0" hidden="1">общее!$A$5:$J$373</definedName>
    <definedName name="Z_D10FBD64_4601_40D8_BA69_F0EA6D3ED846_.wvu.FilterData" localSheetId="0" hidden="1">общее!$A$5:$J$373</definedName>
    <definedName name="Z_D14B1F1D_6F0E_49B1_92FB_6E5D79228E22_.wvu.FilterData" localSheetId="0" hidden="1">общее!$A$5:$J$449</definedName>
    <definedName name="Z_D3BF9972_335A_4BF6_985A_3FAFB12859F0_.wvu.FilterData" localSheetId="0" hidden="1">общее!$A$5:$J$373</definedName>
    <definedName name="Z_D3FC038B_D1F5_4CDD_BF89_B0BF2773CD42_.wvu.FilterData" localSheetId="0" hidden="1">общее!$A$3:$J$5</definedName>
    <definedName name="Z_D4E8D1A3_1CF7_4E9F_8E3E_76E99A013BCC_.wvu.FilterData" localSheetId="0" hidden="1">общее!$A$5:$J$449</definedName>
    <definedName name="Z_D5681C61_0984_4C5B_9D67_8EE316AD015C_.wvu.FilterData" localSheetId="0" hidden="1">общее!$A$5:$J$449</definedName>
    <definedName name="Z_D64EF95C_79C4_46AC_AC41_4006BE2579BA_.wvu.FilterData" localSheetId="0" hidden="1">общее!$A$5:$J$449</definedName>
    <definedName name="Z_D6C9B499_8D30_4283_AE2A_B58ABDEBA548_.wvu.FilterData" localSheetId="0" hidden="1">общее!$A$5:$J$551</definedName>
    <definedName name="Z_D99C893A_0D9F_4F69_B1E5_4BCEB72F4291_.wvu.FilterData" localSheetId="0" hidden="1">общее!$A$3:$J$5</definedName>
    <definedName name="Z_DB146771_765B_4EDB_AC76_D56707AD72CF_.wvu.FilterData" localSheetId="0" hidden="1">общее!$A$5:$J$449</definedName>
    <definedName name="Z_DBF8F6A4_7388_4C5F_8609_AD47282385A6_.wvu.FilterData" localSheetId="0" hidden="1">общее!$A$5:$J$551</definedName>
    <definedName name="Z_DE0623D9_75DF_4C41_AF3E_5381C2A8629F_.wvu.FilterData" localSheetId="0" hidden="1">общее!$A$5:$J$449</definedName>
    <definedName name="Z_DFF3F719_2855_42BC_ACEB_8441420613B1_.wvu.FilterData" localSheetId="0" hidden="1">общее!$A$5:$J$373</definedName>
    <definedName name="Z_E147D13D_D04D_431E_888C_5A9AE670FC44_.wvu.FilterData" localSheetId="0" hidden="1">общее!$A$3:$J$5</definedName>
    <definedName name="Z_E147D13D_D04D_431E_888C_5A9AE670FC44_.wvu.PrintTitles" localSheetId="0" hidden="1">общее!$5:$5</definedName>
    <definedName name="Z_E1663454_FD8A_4EB7_8B04_ADE04D736B77_.wvu.FilterData" localSheetId="0" hidden="1">общее!$A$5:$J$449</definedName>
    <definedName name="Z_E3334516_B3FD_45B9_AB64_DFED61082F84_.wvu.FilterData" localSheetId="0" hidden="1">общее!$A$5:$J$449</definedName>
    <definedName name="Z_E3983C1A_AB41_491B_B4D8_ECB97796B009_.wvu.FilterData" localSheetId="0" hidden="1">общее!$A$5:$J$449</definedName>
    <definedName name="Z_E418290D_2076_47BD_8438_6673CF24E35A_.wvu.FilterData" localSheetId="0" hidden="1">общее!$A$5:$J$449</definedName>
    <definedName name="Z_EA8E6D18_68D7_4389_88CB_3C3027AB668A_.wvu.FilterData" localSheetId="0" hidden="1">общее!$A$5:$J$551</definedName>
    <definedName name="Z_ED5AC437_1F65_441E_BBEA_F88D9FEA1BA8_.wvu.FilterData" localSheetId="0" hidden="1">общее!$A$5:$J$373</definedName>
    <definedName name="Z_EE3611DB_BB9A_42C8_98CA_2B323AB8FB7B_.wvu.FilterData" localSheetId="0" hidden="1">общее!$A$5:$J$449</definedName>
    <definedName name="Z_EF32CA8F_131B_41F0_AA31_167807ADE2D4_.wvu.FilterData" localSheetId="0" hidden="1">общее!$A$5:$J$551</definedName>
    <definedName name="Z_EFD63851_2976_4987_8539_F3FE3A991088_.wvu.FilterData" localSheetId="0" hidden="1">общее!$A$5:$J$449</definedName>
    <definedName name="Z_F06ACB63_A424_47E0_8092_CCE891CCD225_.wvu.FilterData" localSheetId="0" hidden="1">общее!$A$3:$J$5</definedName>
    <definedName name="Z_F14D494F_E5E8_4E8F_99A5_E5D0EE7C4CD1_.wvu.FilterData" localSheetId="0" hidden="1">общее!$A$5:$J$373</definedName>
    <definedName name="Z_F35C19AC_1AD8_4B98_9E5C_812DA7490AFD_.wvu.FilterData" localSheetId="0" hidden="1">общее!$A$5:$J$373</definedName>
    <definedName name="Z_F5149A81_C534_4D57_8E28_ACCC96AC9AC3_.wvu.FilterData" localSheetId="0" hidden="1">общее!$A$5:$J$449</definedName>
    <definedName name="Z_F5211A6A_EE37_46DC_9C2C_FBE0CAB7604C_.wvu.FilterData" localSheetId="0" hidden="1">общее!$A$3:$J$5</definedName>
    <definedName name="Z_F6991520_2C3B_4C21_9197_8515F05E79C7_.wvu.FilterData" localSheetId="0" hidden="1">общее!$A$5:$J$449</definedName>
    <definedName name="Z_F73173ED_9D02_4835_8031_F71A7D33ECA6_.wvu.FilterData" localSheetId="0" hidden="1">общее!$A$5:$J$551</definedName>
    <definedName name="Z_F9324F9E_6E0D_484A_B1A6_F87CCAA93894_.wvu.FilterData" localSheetId="0" hidden="1">общее!$A$5:$J$373</definedName>
    <definedName name="Z_F9544812_EB32_433B_BB14_D909670E9E5D_.wvu.FilterData" localSheetId="0" hidden="1">общее!$A$5:$J$373</definedName>
    <definedName name="Z_F9CD2061_D224_494A_B06D_1C81E6930B04_.wvu.FilterData" localSheetId="0" hidden="1">общее!$A$5:$J$316</definedName>
    <definedName name="Z_F9D2B861_A6DF_4E58_9205_20667B07345D_.wvu.FilterData" localSheetId="0" hidden="1">общее!$A$5:$J$449</definedName>
    <definedName name="Z_FA039D92_C83F_438E_BA9D_917452CA1B7F_.wvu.FilterData" localSheetId="0" hidden="1">общее!$A$5:$J$373</definedName>
    <definedName name="Z_FF1C8053_6325_4562_BDE7_81A6D9BCDD2B_.wvu.FilterData" localSheetId="0" hidden="1">общее!$A$5:$J$316</definedName>
    <definedName name="Z_FFB47FFE_A5E4_419A_BD39_DDC70DF4F5D4_.wvu.FilterData" localSheetId="0" hidden="1">общее!$A$5:$J$373</definedName>
    <definedName name="_xlnm.Print_Titles" localSheetId="0">общее!$5:$5</definedName>
    <definedName name="_xlnm.Print_Area" localSheetId="0">общее!$A$1:$J$317</definedName>
  </definedNames>
  <calcPr calcId="124519"/>
  <customWorkbookViews>
    <customWorkbookView name="user416c - Личное представление" guid="{966D3932-E429-4C59-AC55-697D9EEA620A}" mergeInterval="0" personalView="1" maximized="1" xWindow="1" yWindow="1" windowWidth="1920" windowHeight="784" activeSheetId="1"/>
    <customWorkbookView name="user457b - Личное представление" guid="{95A7493F-2B11-406A-BB91-458FD9DC3BAE}" mergeInterval="0" personalView="1" maximized="1" xWindow="1" yWindow="1" windowWidth="1663" windowHeight="578" activeSheetId="1"/>
    <customWorkbookView name="user415c - Личное представление" guid="{3824CD03-2F75-4531-8348-997F8B6518CE}" mergeInterval="0" personalView="1" maximized="1" xWindow="1" yWindow="1" windowWidth="1877" windowHeight="836" activeSheetId="1"/>
    <customWorkbookView name="Танечка - Личное представление" guid="{BE1C4A44-01B5-4ECE-8D55-C71095D37032}" mergeInterval="0" personalView="1" maximized="1" xWindow="1" yWindow="1" windowWidth="1920" windowHeight="850" activeSheetId="1"/>
    <customWorkbookView name="User569c - Личное представление" guid="{BC4BF63E-98F8-4CE0-B0DE-A2A71C291EFE}" mergeInterval="0" personalView="1" maximized="1" xWindow="1" yWindow="1" windowWidth="1920" windowHeight="850" activeSheetId="1"/>
    <customWorkbookView name="user457a - Личное представление" guid="{1BDFBE17-25BB-4BB9-B67F-4757B39B2D64}" mergeInterval="0" personalView="1" maximized="1" xWindow="1" yWindow="1" windowWidth="1916" windowHeight="810" activeSheetId="1"/>
    <customWorkbookView name="User_569 - Личное представление" guid="{68CBFC64-03A4-4F74-B34E-EE1DB915A668}" mergeInterval="0" personalView="1" maximized="1" xWindow="1" yWindow="1" windowWidth="1920" windowHeight="850" activeSheetId="1"/>
    <customWorkbookView name="user563a - Личное представление" guid="{CFB0A04F-563D-4D2B-BCD3-ACFCDC70E584}" mergeInterval="0" personalView="1" maximized="1" xWindow="1" yWindow="1" windowWidth="1920" windowHeight="850" activeSheetId="1"/>
    <customWorkbookView name="user459a - Личное представление" guid="{8DA01475-C6A0-4A19-B7EB-B1C704431492}" mergeInterval="0" personalView="1" maximized="1" xWindow="1" yWindow="1" windowWidth="1920" windowHeight="850" activeSheetId="1"/>
    <customWorkbookView name="User457d - Личное представление" guid="{0CBA335B-0DD8-471B-913E-91954D8A7DE8}" mergeInterval="0" personalView="1" maximized="1" xWindow="1" yWindow="1" windowWidth="1916" windowHeight="802" activeSheetId="1"/>
    <customWorkbookView name="User569a - Личное представление" guid="{8FB1E024-9866-4CAD-B900-0CCFEA27B234}" mergeInterval="0" personalView="1" maximized="1" xWindow="1" yWindow="1" windowWidth="1920" windowHeight="850" activeSheetId="1"/>
    <customWorkbookView name="user - Личное представление" guid="{868786DC-4C96-45F5-A272-3E03D4B934A0}" mergeInterval="0" personalView="1" maximized="1" xWindow="-8" yWindow="-8" windowWidth="1936" windowHeight="1056" activeSheetId="1"/>
    <customWorkbookView name="Use565c - Личное представление" guid="{A600D8D5-C13F-49F2-9D2C-FC8EA32AC551}" mergeInterval="0" personalView="1" maximized="1" xWindow="1" yWindow="1" windowWidth="1920" windowHeight="802" activeSheetId="1"/>
    <customWorkbookView name="User465b - Личное представление" guid="{471079C8-6E8B-4088-8968-A7D0C5B8653D}" mergeInterval="0" personalView="1" maximized="1" xWindow="1" yWindow="1" windowWidth="1920" windowHeight="850" activeSheetId="1"/>
    <customWorkbookView name="user416d - Личное представление" guid="{998E5F34-5F22-456C-AF6B-44B849DA5E75}" mergeInterval="0" personalView="1" maximized="1" xWindow="1" yWindow="1" windowWidth="1916" windowHeight="692" activeSheetId="1"/>
    <customWorkbookView name="User415b - Личное представление" guid="{0EDC1FFF-2611-4DAC-98A8-22EC25025967}" mergeInterval="0" personalView="1" maximized="1" xWindow="1" yWindow="1" windowWidth="1916" windowHeight="808" activeSheetId="1"/>
    <customWorkbookView name="user415a - Личное представление" guid="{F9D2B861-A6DF-4E58-9205-20667B07345D}" mergeInterval="0" personalView="1" maximized="1" xWindow="1" yWindow="1" windowWidth="1440" windowHeight="633" activeSheetId="1"/>
    <customWorkbookView name="User_455 - Личное представление" guid="{33313D92-ACCC-472C-8066-C92558BED64F}" mergeInterval="0" personalView="1" maximized="1" xWindow="1" yWindow="1" windowWidth="1920" windowHeight="753" activeSheetId="1"/>
    <customWorkbookView name="User565 - Личное представление" guid="{B5FF27E5-4C0E-4323-88CE-5D44F441DDEF}" mergeInterval="0" personalView="1" maximized="1" xWindow="1" yWindow="1" windowWidth="1920" windowHeight="829" activeSheetId="1"/>
    <customWorkbookView name="user458 - Личное представление" guid="{CC0A6F72-A956-4FF0-A9CF-B2F133844683}" mergeInterval="0" personalView="1" maximized="1" xWindow="1" yWindow="1" windowWidth="1280" windowHeight="453" activeSheetId="1"/>
    <customWorkbookView name="User457c  - Личное представление" guid="{2A0A5548-2EEF-4469-A03C-FA481083CE33}" mergeInterval="0" personalView="1" maximized="1" windowWidth="1020" windowHeight="569" activeSheetId="1"/>
    <customWorkbookView name="user_457 - Личное представление" guid="{7EDDA008-F905-436E-A980-951BDACDA577}" mergeInterval="0" personalView="1" maximized="1" xWindow="1" yWindow="1" windowWidth="1920" windowHeight="753" activeSheetId="1"/>
    <customWorkbookView name="User416 - Личное представление" guid="{452C56A1-7A56-4ADE-A5CF-E260228787E3}" mergeInterval="0" personalView="1" maximized="1" windowWidth="1020" windowHeight="596" activeSheetId="1"/>
    <customWorkbookView name="Garmash - Личное представление" guid="{3B5575E9-696E-4E1F-8BBE-8483CF318052}" mergeInterval="0" personalView="1" maximized="1" windowWidth="1020" windowHeight="562" activeSheetId="1"/>
    <customWorkbookView name="User_463 - Личное представление" guid="{E147D13D-D04D-431E-888C-5A9AE670FC44}" mergeInterval="0" personalView="1" maximized="1" windowWidth="1276" windowHeight="850" activeSheetId="1"/>
    <customWorkbookView name="Tanya - Личное представление" guid="{795D5ECF-BF90-4F3E-A74E-B1A55C8421F2}" mergeInterval="0" personalView="1" maximized="1" xWindow="1" yWindow="1" windowWidth="1920" windowHeight="808" activeSheetId="1"/>
    <customWorkbookView name="user_451 - Личное представление" guid="{5EEB5DC5-097B-47D6-81BA-F19E1000B57E}" mergeInterval="0" personalView="1" maximized="1" xWindow="-8" yWindow="-8" windowWidth="1936" windowHeight="1056" activeSheetId="1"/>
    <customWorkbookView name="Танечка - Особисте подання" guid="{839A87F2-F73A-45C5-ADB8-392A99CC1EFF}" mergeInterval="0" personalView="1" maximized="1" xWindow="-8" yWindow="-8" windowWidth="1936" windowHeight="1056" activeSheetId="1"/>
    <customWorkbookView name="Microsoft - Личное представление" guid="{72EDDA2C-BFF2-4D48-A13B-2B9C46213374}" mergeInterval="0" personalView="1" maximized="1" xWindow="1" yWindow="1" windowWidth="1366" windowHeight="496" activeSheetId="1"/>
    <customWorkbookView name="User56a - Личное представление" guid="{B0CF427B-E64B-46A6-97A4-9B49090FE4BE}" mergeInterval="0" personalView="1" maximized="1" xWindow="-8" yWindow="-8" windowWidth="1936" windowHeight="1056" activeSheetId="1"/>
    <customWorkbookView name="User563b - Личное представление" guid="{8112C56A-816E-41B5-AC5C-5C34336EE27C}" mergeInterval="0" personalView="1" maximized="1" xWindow="-9" yWindow="-9" windowWidth="1938" windowHeight="1048" activeSheetId="1"/>
    <customWorkbookView name="User465e - Личное представление" guid="{2C18B72E-FABC-405E-9989-871873679CB9}" mergeInterval="0" personalView="1" maximized="1" xWindow="1" yWindow="1" windowWidth="1920" windowHeight="850" activeSheetId="1"/>
    <customWorkbookView name="user465a - Личное представление" guid="{EF32CA8F-131B-41F0-AA31-167807ADE2D4}" mergeInterval="0" personalView="1" maximized="1" xWindow="1" yWindow="1" windowWidth="1916" windowHeight="850" activeSheetId="1"/>
    <customWorkbookView name="User416b - Личное представление" guid="{90518B97-7307-4173-A97E-975285B914B1}" mergeInterval="0" personalView="1" maximized="1" xWindow="1" yWindow="1" windowWidth="1920" windowHeight="850" activeSheetId="1"/>
    <customWorkbookView name="User463d - Личное представление" guid="{F9324F9E-6E0D-484A-B1A6-F87CCAA93894}" mergeInterval="0" personalView="1" maximized="1" xWindow="1" yWindow="1" windowWidth="1920" windowHeight="850" activeSheetId="1"/>
    <customWorkbookView name="User563c - Личное представление" guid="{675C859F-867B-4E3E-8283-3B2C94BFA5E5}" mergeInterval="0" personalView="1" maximized="1" xWindow="1" yWindow="1" windowWidth="1920" windowHeight="802" activeSheetId="1"/>
    <customWorkbookView name="user459b - Личное представление" guid="{FA039D92-C83F-438E-BA9D-917452CA1B7F}" mergeInterval="0" personalView="1" maximized="1" xWindow="1" yWindow="1" windowWidth="1920" windowHeight="850" activeSheetId="1"/>
    <customWorkbookView name="User465d - Личное представление" guid="{D0621073-25BE-47D7-AC33-51146458D41C}" mergeInterval="0" personalView="1" maximized="1" xWindow="1" yWindow="1" windowWidth="1920" windowHeight="850" activeSheetId="1"/>
    <customWorkbookView name="user565f - Личное представление" guid="{713A662A-DFDD-43FB-A56E-1E210432D89D}" mergeInterval="0" personalView="1" maximized="1" xWindow="1" yWindow="1" windowWidth="1920" windowHeight="850" activeSheetId="1"/>
    <customWorkbookView name="User415 - Личное представление" guid="{06B33669-D909-4CD8-806F-33C009B9DF0A}" mergeInterval="0" personalView="1" maximized="1" xWindow="1" yWindow="1" windowWidth="1920" windowHeight="850" activeSheetId="1"/>
    <customWorkbookView name="Яна - Личное представление" guid="{9BFA17BE-4413-48EA-8DFA-9D7972E1D966}" mergeInterval="0" personalView="1" maximized="1" xWindow="1" yWindow="1" windowWidth="1920" windowHeight="850" activeSheetId="1"/>
    <customWorkbookView name="User459c - Личное представление" guid="{84AB9039-6109-4932-AA14-522BD4A30F0B}" mergeInterval="0" personalView="1" maximized="1" xWindow="1" yWindow="1" windowWidth="1920" windowHeight="802" activeSheetId="1"/>
    <customWorkbookView name="user457c - Личное представление" guid="{221AFC77-C97B-4D44-8163-7AA758A08BF9}" mergeInterval="0" personalView="1" maximized="1" xWindow="1" yWindow="1" windowWidth="1791" windowHeight="802" activeSheetId="1"/>
    <customWorkbookView name="User416a - Личное представление" guid="{CFD58EC5-F475-4F0C-8822-861C497EA100}" mergeInterval="0" personalView="1" maximized="1" xWindow="1" yWindow="1" windowWidth="1920" windowHeight="850" activeSheetId="1"/>
  </customWorkbookViews>
</workbook>
</file>

<file path=xl/calcChain.xml><?xml version="1.0" encoding="utf-8"?>
<calcChain xmlns="http://schemas.openxmlformats.org/spreadsheetml/2006/main">
  <c r="F262" i="1"/>
  <c r="F237"/>
  <c r="F144"/>
  <c r="F143"/>
  <c r="F124"/>
  <c r="F104"/>
  <c r="F101"/>
  <c r="F100"/>
  <c r="F97"/>
  <c r="F95"/>
  <c r="F94"/>
  <c r="F90"/>
  <c r="F70"/>
  <c r="F50"/>
  <c r="F48"/>
  <c r="F42"/>
  <c r="J43" l="1"/>
  <c r="J73"/>
  <c r="J74"/>
  <c r="J83"/>
  <c r="I43"/>
  <c r="I71"/>
  <c r="I73"/>
  <c r="I74"/>
  <c r="I75"/>
  <c r="I80"/>
  <c r="I81"/>
  <c r="I83"/>
  <c r="I103"/>
  <c r="H85"/>
  <c r="H68"/>
  <c r="G82"/>
  <c r="H77"/>
  <c r="G68"/>
  <c r="G67" s="1"/>
  <c r="G46" s="1"/>
  <c r="H7"/>
  <c r="G7"/>
  <c r="H304"/>
  <c r="I309"/>
  <c r="J308"/>
  <c r="I308"/>
  <c r="J294"/>
  <c r="I294"/>
  <c r="I293"/>
  <c r="F299"/>
  <c r="E299"/>
  <c r="F292"/>
  <c r="E292"/>
  <c r="H291"/>
  <c r="I85" l="1"/>
  <c r="H67"/>
  <c r="H46" s="1"/>
  <c r="J7"/>
  <c r="I77"/>
  <c r="H76"/>
  <c r="I67"/>
  <c r="I68"/>
  <c r="G84"/>
  <c r="G107" s="1"/>
  <c r="I82"/>
  <c r="J82"/>
  <c r="F222"/>
  <c r="E222"/>
  <c r="J222"/>
  <c r="I222"/>
  <c r="J264"/>
  <c r="E284"/>
  <c r="E10"/>
  <c r="E11"/>
  <c r="E12"/>
  <c r="E13"/>
  <c r="E14"/>
  <c r="E16"/>
  <c r="E17"/>
  <c r="E20"/>
  <c r="E22"/>
  <c r="E23"/>
  <c r="E26"/>
  <c r="E27"/>
  <c r="E28"/>
  <c r="E29"/>
  <c r="E30"/>
  <c r="E31"/>
  <c r="E32"/>
  <c r="E33"/>
  <c r="E34"/>
  <c r="E35"/>
  <c r="E37"/>
  <c r="E38"/>
  <c r="E40"/>
  <c r="E41"/>
  <c r="E42"/>
  <c r="E48"/>
  <c r="E50"/>
  <c r="E51"/>
  <c r="E52"/>
  <c r="E53"/>
  <c r="E54"/>
  <c r="E55"/>
  <c r="E58"/>
  <c r="E59"/>
  <c r="E60"/>
  <c r="E61"/>
  <c r="E62"/>
  <c r="E64"/>
  <c r="E65"/>
  <c r="E66"/>
  <c r="E69"/>
  <c r="E70"/>
  <c r="E72"/>
  <c r="E78"/>
  <c r="E79"/>
  <c r="E87"/>
  <c r="E88"/>
  <c r="E89"/>
  <c r="E90"/>
  <c r="E91"/>
  <c r="E92"/>
  <c r="E94"/>
  <c r="E95"/>
  <c r="E96"/>
  <c r="E97"/>
  <c r="E98"/>
  <c r="E99"/>
  <c r="E100"/>
  <c r="E101"/>
  <c r="E102"/>
  <c r="E104"/>
  <c r="E105"/>
  <c r="E106"/>
  <c r="D93"/>
  <c r="C93"/>
  <c r="F91"/>
  <c r="F96"/>
  <c r="D86"/>
  <c r="C86"/>
  <c r="C85" s="1"/>
  <c r="D77"/>
  <c r="C77"/>
  <c r="C76" s="1"/>
  <c r="D68"/>
  <c r="C68"/>
  <c r="D57"/>
  <c r="C57"/>
  <c r="D63"/>
  <c r="C63"/>
  <c r="F10"/>
  <c r="F11"/>
  <c r="F12"/>
  <c r="F13"/>
  <c r="F14"/>
  <c r="F16"/>
  <c r="F17"/>
  <c r="F20"/>
  <c r="F22"/>
  <c r="F23"/>
  <c r="F26"/>
  <c r="F27"/>
  <c r="F28"/>
  <c r="F29"/>
  <c r="F30"/>
  <c r="F31"/>
  <c r="F32"/>
  <c r="F33"/>
  <c r="F34"/>
  <c r="F35"/>
  <c r="F40"/>
  <c r="F41"/>
  <c r="F51"/>
  <c r="F53"/>
  <c r="F54"/>
  <c r="F58"/>
  <c r="F59"/>
  <c r="F62"/>
  <c r="F64"/>
  <c r="F65"/>
  <c r="F66"/>
  <c r="F69"/>
  <c r="F78"/>
  <c r="F79"/>
  <c r="F89"/>
  <c r="F105"/>
  <c r="F106"/>
  <c r="D49"/>
  <c r="C49"/>
  <c r="C47" s="1"/>
  <c r="J247"/>
  <c r="J245"/>
  <c r="F218"/>
  <c r="F209"/>
  <c r="D39"/>
  <c r="C39"/>
  <c r="D36"/>
  <c r="C36"/>
  <c r="D25"/>
  <c r="C25"/>
  <c r="C21"/>
  <c r="D19"/>
  <c r="C19"/>
  <c r="D15"/>
  <c r="C15"/>
  <c r="D9"/>
  <c r="C9"/>
  <c r="C317"/>
  <c r="D315"/>
  <c r="E316"/>
  <c r="F254"/>
  <c r="C240"/>
  <c r="H252"/>
  <c r="J252" s="1"/>
  <c r="D229"/>
  <c r="D228"/>
  <c r="D226"/>
  <c r="D223"/>
  <c r="J223"/>
  <c r="J148"/>
  <c r="G221"/>
  <c r="J202"/>
  <c r="H203"/>
  <c r="C116"/>
  <c r="C133"/>
  <c r="C138"/>
  <c r="C117"/>
  <c r="C129"/>
  <c r="C118"/>
  <c r="C119"/>
  <c r="D139"/>
  <c r="C142"/>
  <c r="D142"/>
  <c r="E142"/>
  <c r="F142"/>
  <c r="G142"/>
  <c r="H142"/>
  <c r="I142"/>
  <c r="J142"/>
  <c r="I137"/>
  <c r="I138"/>
  <c r="C139"/>
  <c r="E123"/>
  <c r="G123"/>
  <c r="H123"/>
  <c r="I123"/>
  <c r="J123"/>
  <c r="D123"/>
  <c r="C123"/>
  <c r="E139"/>
  <c r="G139"/>
  <c r="H139"/>
  <c r="I139"/>
  <c r="J139"/>
  <c r="D174"/>
  <c r="C174"/>
  <c r="D119"/>
  <c r="D115"/>
  <c r="D128"/>
  <c r="J173"/>
  <c r="J178"/>
  <c r="I177"/>
  <c r="H177"/>
  <c r="G177"/>
  <c r="C185"/>
  <c r="G193"/>
  <c r="I195"/>
  <c r="I194"/>
  <c r="H193"/>
  <c r="E193"/>
  <c r="D193"/>
  <c r="C193"/>
  <c r="G147"/>
  <c r="I269"/>
  <c r="E19" l="1"/>
  <c r="E63"/>
  <c r="E68"/>
  <c r="D85"/>
  <c r="F85" s="1"/>
  <c r="F39"/>
  <c r="D47"/>
  <c r="E15"/>
  <c r="D56"/>
  <c r="D76"/>
  <c r="F76" s="1"/>
  <c r="E93"/>
  <c r="I76"/>
  <c r="D317"/>
  <c r="F21"/>
  <c r="E36"/>
  <c r="J67"/>
  <c r="H84"/>
  <c r="J46"/>
  <c r="I46"/>
  <c r="E86"/>
  <c r="E77"/>
  <c r="E57"/>
  <c r="E49"/>
  <c r="D18"/>
  <c r="E39"/>
  <c r="C24"/>
  <c r="F49"/>
  <c r="D67"/>
  <c r="F9"/>
  <c r="F25"/>
  <c r="E25"/>
  <c r="E21"/>
  <c r="E9"/>
  <c r="D8"/>
  <c r="F93"/>
  <c r="F86"/>
  <c r="I252"/>
  <c r="F19"/>
  <c r="F15"/>
  <c r="C18"/>
  <c r="D24"/>
  <c r="C56"/>
  <c r="F77"/>
  <c r="F57"/>
  <c r="F63"/>
  <c r="C8"/>
  <c r="E315"/>
  <c r="J177"/>
  <c r="E174"/>
  <c r="I193"/>
  <c r="I248"/>
  <c r="I247"/>
  <c r="G217"/>
  <c r="I7"/>
  <c r="F259"/>
  <c r="J259"/>
  <c r="J237"/>
  <c r="F210"/>
  <c r="I151"/>
  <c r="I149"/>
  <c r="J136"/>
  <c r="I136"/>
  <c r="E146"/>
  <c r="F137"/>
  <c r="F131"/>
  <c r="J117"/>
  <c r="F122"/>
  <c r="F120"/>
  <c r="F47" l="1"/>
  <c r="E47"/>
  <c r="F56"/>
  <c r="E317"/>
  <c r="F18"/>
  <c r="E85"/>
  <c r="D46"/>
  <c r="F8"/>
  <c r="F317"/>
  <c r="E67"/>
  <c r="E76"/>
  <c r="E24"/>
  <c r="E56"/>
  <c r="E8"/>
  <c r="J84"/>
  <c r="I84"/>
  <c r="H107"/>
  <c r="E18"/>
  <c r="D7"/>
  <c r="F24"/>
  <c r="C46"/>
  <c r="C7"/>
  <c r="I268"/>
  <c r="I288"/>
  <c r="H287"/>
  <c r="H273"/>
  <c r="E267"/>
  <c r="F264"/>
  <c r="E264"/>
  <c r="E263"/>
  <c r="I264"/>
  <c r="I251"/>
  <c r="E254"/>
  <c r="I254"/>
  <c r="I249"/>
  <c r="D240"/>
  <c r="H286" l="1"/>
  <c r="I107"/>
  <c r="J107"/>
  <c r="E46"/>
  <c r="E7"/>
  <c r="C84"/>
  <c r="C107" s="1"/>
  <c r="E240"/>
  <c r="F240"/>
  <c r="D84"/>
  <c r="F7"/>
  <c r="I287"/>
  <c r="C128"/>
  <c r="F117"/>
  <c r="F114"/>
  <c r="G135"/>
  <c r="G115"/>
  <c r="F133"/>
  <c r="F138"/>
  <c r="H132"/>
  <c r="D132"/>
  <c r="D135"/>
  <c r="J228"/>
  <c r="I228"/>
  <c r="C232"/>
  <c r="H227"/>
  <c r="J227" s="1"/>
  <c r="I286" l="1"/>
  <c r="D113"/>
  <c r="F84"/>
  <c r="E84"/>
  <c r="D107"/>
  <c r="C115"/>
  <c r="C132"/>
  <c r="F132" s="1"/>
  <c r="C135"/>
  <c r="F135" s="1"/>
  <c r="F136"/>
  <c r="J135"/>
  <c r="I135"/>
  <c r="I227"/>
  <c r="H281"/>
  <c r="J244"/>
  <c r="J241"/>
  <c r="C152"/>
  <c r="C154"/>
  <c r="I299"/>
  <c r="H272" l="1"/>
  <c r="C113"/>
  <c r="F113" s="1"/>
  <c r="E107"/>
  <c r="F107"/>
  <c r="I246"/>
  <c r="C157"/>
  <c r="F270"/>
  <c r="H242"/>
  <c r="H258"/>
  <c r="E183"/>
  <c r="E175"/>
  <c r="E166"/>
  <c r="I198"/>
  <c r="H162"/>
  <c r="J163"/>
  <c r="I163"/>
  <c r="G162"/>
  <c r="E176"/>
  <c r="G203"/>
  <c r="D203"/>
  <c r="F127"/>
  <c r="H240" l="1"/>
  <c r="I162"/>
  <c r="J162"/>
  <c r="E270"/>
  <c r="J243"/>
  <c r="I266"/>
  <c r="C291"/>
  <c r="F235" l="1"/>
  <c r="F230"/>
  <c r="F229"/>
  <c r="F228"/>
  <c r="F227"/>
  <c r="F226"/>
  <c r="F306"/>
  <c r="E306"/>
  <c r="J274"/>
  <c r="F279"/>
  <c r="F111"/>
  <c r="I133" l="1"/>
  <c r="I131"/>
  <c r="I129"/>
  <c r="I127"/>
  <c r="I126"/>
  <c r="I118"/>
  <c r="I117"/>
  <c r="I116"/>
  <c r="I114"/>
  <c r="F130"/>
  <c r="F128"/>
  <c r="F126"/>
  <c r="F121"/>
  <c r="E145"/>
  <c r="E138"/>
  <c r="E137"/>
  <c r="E136"/>
  <c r="E135"/>
  <c r="E134"/>
  <c r="E133"/>
  <c r="E131"/>
  <c r="E130"/>
  <c r="E128"/>
  <c r="E127"/>
  <c r="E126"/>
  <c r="E122"/>
  <c r="E121"/>
  <c r="E120"/>
  <c r="J133"/>
  <c r="G132"/>
  <c r="E132"/>
  <c r="J129"/>
  <c r="E129"/>
  <c r="H128"/>
  <c r="G128"/>
  <c r="J127"/>
  <c r="J126"/>
  <c r="F119"/>
  <c r="J118"/>
  <c r="E118"/>
  <c r="E117"/>
  <c r="F116"/>
  <c r="H115"/>
  <c r="E114"/>
  <c r="E110"/>
  <c r="H113" l="1"/>
  <c r="G113"/>
  <c r="J132"/>
  <c r="I115"/>
  <c r="I128"/>
  <c r="F129"/>
  <c r="F115"/>
  <c r="I132"/>
  <c r="F118"/>
  <c r="E119"/>
  <c r="J128"/>
  <c r="E116"/>
  <c r="D208"/>
  <c r="J197"/>
  <c r="J192"/>
  <c r="J172"/>
  <c r="F190"/>
  <c r="D185"/>
  <c r="D181"/>
  <c r="F198"/>
  <c r="F197"/>
  <c r="D171"/>
  <c r="J229"/>
  <c r="I237"/>
  <c r="D232"/>
  <c r="I113" l="1"/>
  <c r="E115"/>
  <c r="E113" s="1"/>
  <c r="F232"/>
  <c r="F274"/>
  <c r="G258"/>
  <c r="J258" l="1"/>
  <c r="J306"/>
  <c r="E111" l="1"/>
  <c r="D109"/>
  <c r="C109"/>
  <c r="D268"/>
  <c r="C261"/>
  <c r="E227"/>
  <c r="D221"/>
  <c r="F268" l="1"/>
  <c r="E268"/>
  <c r="C221"/>
  <c r="H221"/>
  <c r="J282"/>
  <c r="J266"/>
  <c r="J221" l="1"/>
  <c r="E148"/>
  <c r="C171"/>
  <c r="G171"/>
  <c r="G211" l="1"/>
  <c r="G242"/>
  <c r="J242" l="1"/>
  <c r="G240"/>
  <c r="F186"/>
  <c r="F180"/>
  <c r="H303"/>
  <c r="G304"/>
  <c r="D304"/>
  <c r="C304"/>
  <c r="C303" s="1"/>
  <c r="C310" s="1"/>
  <c r="J300"/>
  <c r="G109"/>
  <c r="H109"/>
  <c r="F110"/>
  <c r="I110"/>
  <c r="H310" l="1"/>
  <c r="G303"/>
  <c r="G310" s="1"/>
  <c r="D303"/>
  <c r="F109"/>
  <c r="E109"/>
  <c r="I109"/>
  <c r="G281"/>
  <c r="D310" l="1"/>
  <c r="J240"/>
  <c r="C256"/>
  <c r="C208"/>
  <c r="C147" l="1"/>
  <c r="C196" l="1"/>
  <c r="C189"/>
  <c r="C177"/>
  <c r="C162"/>
  <c r="C161" l="1"/>
  <c r="I245"/>
  <c r="F168" l="1"/>
  <c r="F159"/>
  <c r="E159"/>
  <c r="F158"/>
  <c r="E158"/>
  <c r="D157"/>
  <c r="F155"/>
  <c r="E155"/>
  <c r="D154"/>
  <c r="F153"/>
  <c r="E153"/>
  <c r="D152"/>
  <c r="F151"/>
  <c r="E151"/>
  <c r="F150"/>
  <c r="E150"/>
  <c r="F149"/>
  <c r="E149"/>
  <c r="I148"/>
  <c r="F148"/>
  <c r="G196"/>
  <c r="G161" s="1"/>
  <c r="F221"/>
  <c r="G291"/>
  <c r="D291"/>
  <c r="F314"/>
  <c r="F313"/>
  <c r="F308"/>
  <c r="F223"/>
  <c r="F219"/>
  <c r="F214"/>
  <c r="F213"/>
  <c r="F212"/>
  <c r="F204"/>
  <c r="F202"/>
  <c r="F201"/>
  <c r="F192"/>
  <c r="F191"/>
  <c r="F188"/>
  <c r="F179"/>
  <c r="F178"/>
  <c r="F172"/>
  <c r="F170"/>
  <c r="F169"/>
  <c r="F167"/>
  <c r="F164"/>
  <c r="F163"/>
  <c r="I291" l="1"/>
  <c r="J291"/>
  <c r="F291"/>
  <c r="E291"/>
  <c r="J113"/>
  <c r="J303"/>
  <c r="F303"/>
  <c r="E154"/>
  <c r="F304"/>
  <c r="E157"/>
  <c r="F152"/>
  <c r="E152"/>
  <c r="F154"/>
  <c r="D147"/>
  <c r="H147"/>
  <c r="F157"/>
  <c r="J304"/>
  <c r="J281" l="1"/>
  <c r="F147"/>
  <c r="E147"/>
  <c r="J147"/>
  <c r="I147"/>
  <c r="C203"/>
  <c r="C211"/>
  <c r="G215"/>
  <c r="F216"/>
  <c r="I306"/>
  <c r="I282"/>
  <c r="I281"/>
  <c r="E278"/>
  <c r="I274"/>
  <c r="I259"/>
  <c r="I241"/>
  <c r="J310" l="1"/>
  <c r="F310"/>
  <c r="D211"/>
  <c r="F211" l="1"/>
  <c r="H171"/>
  <c r="G273"/>
  <c r="J273" l="1"/>
  <c r="J171"/>
  <c r="C258"/>
  <c r="C217"/>
  <c r="C215"/>
  <c r="D162"/>
  <c r="E163"/>
  <c r="E164"/>
  <c r="E165"/>
  <c r="E167"/>
  <c r="E168"/>
  <c r="E169"/>
  <c r="E170"/>
  <c r="E172"/>
  <c r="I172"/>
  <c r="E173"/>
  <c r="I173"/>
  <c r="D177"/>
  <c r="E178"/>
  <c r="E179"/>
  <c r="E180"/>
  <c r="E182"/>
  <c r="E184"/>
  <c r="E186"/>
  <c r="E187"/>
  <c r="E188"/>
  <c r="D189"/>
  <c r="E190"/>
  <c r="E191"/>
  <c r="E192"/>
  <c r="I192"/>
  <c r="D196"/>
  <c r="H196"/>
  <c r="E197"/>
  <c r="I197"/>
  <c r="E198"/>
  <c r="C200"/>
  <c r="G200"/>
  <c r="E201"/>
  <c r="I201"/>
  <c r="E202"/>
  <c r="I202"/>
  <c r="E204"/>
  <c r="I204"/>
  <c r="E205"/>
  <c r="G207"/>
  <c r="E209"/>
  <c r="E210"/>
  <c r="H211"/>
  <c r="E212"/>
  <c r="I212"/>
  <c r="E213"/>
  <c r="E214"/>
  <c r="I214"/>
  <c r="D215"/>
  <c r="H215"/>
  <c r="E216"/>
  <c r="I216"/>
  <c r="D217"/>
  <c r="E218"/>
  <c r="E219"/>
  <c r="E223"/>
  <c r="I223"/>
  <c r="E226"/>
  <c r="E228"/>
  <c r="E229"/>
  <c r="I229"/>
  <c r="E230"/>
  <c r="E235"/>
  <c r="E232" s="1"/>
  <c r="I242"/>
  <c r="I243"/>
  <c r="I244"/>
  <c r="E256"/>
  <c r="E257"/>
  <c r="G255"/>
  <c r="H255"/>
  <c r="E259"/>
  <c r="G261"/>
  <c r="H261"/>
  <c r="D261"/>
  <c r="C273"/>
  <c r="D273"/>
  <c r="G272"/>
  <c r="E274"/>
  <c r="C277"/>
  <c r="C272" s="1"/>
  <c r="D277"/>
  <c r="E279"/>
  <c r="C297"/>
  <c r="D297"/>
  <c r="G297"/>
  <c r="H297"/>
  <c r="C298"/>
  <c r="D298"/>
  <c r="G298"/>
  <c r="H298"/>
  <c r="I300"/>
  <c r="E303"/>
  <c r="I303"/>
  <c r="E304"/>
  <c r="I304"/>
  <c r="E308"/>
  <c r="E310"/>
  <c r="I310"/>
  <c r="E313"/>
  <c r="E314"/>
  <c r="H161" l="1"/>
  <c r="D272"/>
  <c r="J272"/>
  <c r="F217"/>
  <c r="F258"/>
  <c r="D161"/>
  <c r="F277"/>
  <c r="F273"/>
  <c r="J196"/>
  <c r="F189"/>
  <c r="F196"/>
  <c r="G290"/>
  <c r="F185"/>
  <c r="J298"/>
  <c r="J297"/>
  <c r="F208"/>
  <c r="F177"/>
  <c r="F162"/>
  <c r="F298"/>
  <c r="F215"/>
  <c r="F171"/>
  <c r="J261"/>
  <c r="F297"/>
  <c r="E181"/>
  <c r="F181"/>
  <c r="E261"/>
  <c r="D200"/>
  <c r="F203"/>
  <c r="H200"/>
  <c r="C255"/>
  <c r="I258"/>
  <c r="I273"/>
  <c r="I261"/>
  <c r="I240"/>
  <c r="E277"/>
  <c r="D207"/>
  <c r="C207"/>
  <c r="E273"/>
  <c r="E215"/>
  <c r="I215"/>
  <c r="H207"/>
  <c r="I298"/>
  <c r="E297"/>
  <c r="I196"/>
  <c r="E208"/>
  <c r="E177"/>
  <c r="E171"/>
  <c r="E298"/>
  <c r="E217"/>
  <c r="I211"/>
  <c r="E162"/>
  <c r="D255"/>
  <c r="I203"/>
  <c r="E185"/>
  <c r="I171"/>
  <c r="E196"/>
  <c r="E189"/>
  <c r="I221"/>
  <c r="I297"/>
  <c r="E258"/>
  <c r="E211"/>
  <c r="E203"/>
  <c r="J161" l="1"/>
  <c r="I161"/>
  <c r="F255"/>
  <c r="H290"/>
  <c r="F272"/>
  <c r="D290"/>
  <c r="I207"/>
  <c r="F200"/>
  <c r="I255"/>
  <c r="J255"/>
  <c r="J200"/>
  <c r="E221"/>
  <c r="F261"/>
  <c r="E200"/>
  <c r="I200"/>
  <c r="F207"/>
  <c r="F161"/>
  <c r="E255"/>
  <c r="I272"/>
  <c r="E207"/>
  <c r="E161"/>
  <c r="E272"/>
  <c r="G296" l="1"/>
  <c r="J290"/>
  <c r="D296"/>
  <c r="H296"/>
  <c r="I290"/>
  <c r="G301" l="1"/>
  <c r="J296"/>
  <c r="D301"/>
  <c r="H301"/>
  <c r="I296"/>
  <c r="J301" l="1"/>
  <c r="I301"/>
  <c r="C290"/>
  <c r="C296" l="1"/>
  <c r="F290"/>
  <c r="E290"/>
  <c r="F296" l="1"/>
  <c r="C301"/>
  <c r="E296"/>
  <c r="F301" l="1"/>
  <c r="E301"/>
</calcChain>
</file>

<file path=xl/sharedStrings.xml><?xml version="1.0" encoding="utf-8"?>
<sst xmlns="http://schemas.openxmlformats.org/spreadsheetml/2006/main" count="538" uniqueCount="494">
  <si>
    <t>Загальний фонд</t>
  </si>
  <si>
    <t>Спеціальний фонд</t>
  </si>
  <si>
    <t>Код бюджетної класифікації</t>
  </si>
  <si>
    <t>Найменування коду згідно із бюджетною класифікацією</t>
  </si>
  <si>
    <t>Державне управління</t>
  </si>
  <si>
    <t>Органи місцевого самоврядування</t>
  </si>
  <si>
    <t>Освіта</t>
  </si>
  <si>
    <t>Охорона здоров'я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</si>
  <si>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</si>
  <si>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</si>
  <si>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</si>
  <si>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</si>
  <si>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</si>
  <si>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водному транспорті</t>
  </si>
  <si>
    <t>Компенсаційні виплати за пільговий проїзд окремих категорій громадян на залізничному транспорті</t>
  </si>
  <si>
    <t>МІЖБЮДЖЕТНІ ТРАНСФЕРТИ</t>
  </si>
  <si>
    <t>ВСЬОГО ВИДАТКІВ З КРЕДИТУВАННЯМ</t>
  </si>
  <si>
    <t xml:space="preserve">РАЗОМ ВИДАТКИ </t>
  </si>
  <si>
    <t xml:space="preserve"> КРЕДИТУВАННЯ </t>
  </si>
  <si>
    <t xml:space="preserve">ВСЬОГО ВИДАТКІВ </t>
  </si>
  <si>
    <t xml:space="preserve">ФІНАНСУВАННЯ </t>
  </si>
  <si>
    <t>Дефіцит (-)/профіцит (+)</t>
  </si>
  <si>
    <t>Внутрішнє фінансування</t>
  </si>
  <si>
    <t>Фінансування за рахунок коштів єдиного казначейського рахунку</t>
  </si>
  <si>
    <t>Фінансування за рахунок залишків коштів на рахунках бюджетних установ</t>
  </si>
  <si>
    <t>Фінансування за рахунок зміни залишків коштів бюджетів</t>
  </si>
  <si>
    <t>Разом коштів, отриманих з усіх джерел фінансування бюджету за типом кредитора</t>
  </si>
  <si>
    <t>Внутрішній борг</t>
  </si>
  <si>
    <t>Класифікація боргу за типом боргового зобов"язання</t>
  </si>
  <si>
    <t>Заборгованість за середньостроковими зобов"язаннями (позики за рахунок ресурсів єдиного казначейського рахунка)</t>
  </si>
  <si>
    <t>Реверсна дотація </t>
  </si>
  <si>
    <t>Відхилення, тис. грн.</t>
  </si>
  <si>
    <t>Темп зростання, %</t>
  </si>
  <si>
    <t>0100</t>
  </si>
  <si>
    <t>1000</t>
  </si>
  <si>
    <t>1010</t>
  </si>
  <si>
    <t>1020</t>
  </si>
  <si>
    <t>1030</t>
  </si>
  <si>
    <t>7100</t>
  </si>
  <si>
    <t>1090</t>
  </si>
  <si>
    <t>2000</t>
  </si>
  <si>
    <t>2010</t>
  </si>
  <si>
    <t>Багатопрофільна стаціонарна медична допомога населенню</t>
  </si>
  <si>
    <t>2140</t>
  </si>
  <si>
    <t>3000</t>
  </si>
  <si>
    <t>3030</t>
  </si>
  <si>
    <t>3031</t>
  </si>
  <si>
    <t>3033</t>
  </si>
  <si>
    <t>3034</t>
  </si>
  <si>
    <t>Надання пільг окремим категоріям громадян з оплати послуг зв'язку</t>
  </si>
  <si>
    <t>3035</t>
  </si>
  <si>
    <t>3036</t>
  </si>
  <si>
    <t>Компенсаційні виплати на пільговий проїзд електротранспортом окремим категоріям громадян</t>
  </si>
  <si>
    <t>3050</t>
  </si>
  <si>
    <t>3090</t>
  </si>
  <si>
    <t>3100</t>
  </si>
  <si>
    <t>3104</t>
  </si>
  <si>
    <t>3105</t>
  </si>
  <si>
    <t>3130</t>
  </si>
  <si>
    <t>3133</t>
  </si>
  <si>
    <t>3180</t>
  </si>
  <si>
    <t>3190</t>
  </si>
  <si>
    <t>3240</t>
  </si>
  <si>
    <t>Пільгове медичне обслуговування осіб, які постраждали внаслідок Чорнобильської катастрофи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</si>
  <si>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</si>
  <si>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Здійснення соціальної роботи з вразливими категоріями населення</t>
  </si>
  <si>
    <t>Заходи державної політики із забезпечення рівних прав та можливостей жінок та чоловіків</t>
  </si>
  <si>
    <t>Заходи державної політики з питань сім'ї</t>
  </si>
  <si>
    <t>Реалізація державної політики у молодіжній сфері</t>
  </si>
  <si>
    <t>Соціальний захист ветеранів війни та праці</t>
  </si>
  <si>
    <t>6000</t>
  </si>
  <si>
    <t>6010</t>
  </si>
  <si>
    <t>4000</t>
  </si>
  <si>
    <t>4060</t>
  </si>
  <si>
    <t>5000</t>
  </si>
  <si>
    <t>Проведення спортивної роботи в регіоні</t>
  </si>
  <si>
    <t>5010</t>
  </si>
  <si>
    <t>5011</t>
  </si>
  <si>
    <t>5012</t>
  </si>
  <si>
    <t>5030</t>
  </si>
  <si>
    <t>5031</t>
  </si>
  <si>
    <t>5032</t>
  </si>
  <si>
    <t>5033</t>
  </si>
  <si>
    <t>5040</t>
  </si>
  <si>
    <t>5041</t>
  </si>
  <si>
    <t>5060</t>
  </si>
  <si>
    <t>5062</t>
  </si>
  <si>
    <t>5063</t>
  </si>
  <si>
    <t>Проведення навчально-тренувальних зборів і змагань з олімпійських видів спорту</t>
  </si>
  <si>
    <t>Проведення навчально-тренувальних зборів і змагань з неолімпійських видів спорту</t>
  </si>
  <si>
    <t>Проведення навчально-тренувальних зборів і змагань та заходів з інвалідного спорту</t>
  </si>
  <si>
    <t>Утримання та навчально-тренувальна робота комунальних дитячо-юнацьких спортивних шкіл</t>
  </si>
  <si>
    <t>Фінансова підтримка дитячо-юнацьких спортивних шкіл фізкультурно-спортивних товариств</t>
  </si>
  <si>
    <t>Забезпечення підготовки спортсменів вищих категорій школами вищої спортивної майстерності</t>
  </si>
  <si>
    <t>Підтримка і розвиток спортивної інфраструктури</t>
  </si>
  <si>
    <t>Утримання комунальних спортивних споруд</t>
  </si>
  <si>
    <t>Інші заходи з розвитку фізичної культури та спорту</t>
  </si>
  <si>
    <t>Підтримка спорту вищих досягнень та організацій, які здійснюють фізкультурно-спортивну діяльність в регіоні</t>
  </si>
  <si>
    <t>Забезпечення діяльності централізованої бухгалтерії</t>
  </si>
  <si>
    <t>7300</t>
  </si>
  <si>
    <t>8000</t>
  </si>
  <si>
    <t>8120</t>
  </si>
  <si>
    <t>Впровадження засобів обліку витрат та регулювання споживання води та теплової енергії</t>
  </si>
  <si>
    <t>Заходи, пов’язані з поліпшенням питної води</t>
  </si>
  <si>
    <t>Забезпечення збору та вивезення сміття і відходів, надійної та безперебійної експлуатації каналізаційних систем</t>
  </si>
  <si>
    <t>Інші заходи у сфері електротранспорту</t>
  </si>
  <si>
    <t>7400</t>
  </si>
  <si>
    <t>Внески до статутного капіталу суб’єктів господарювання</t>
  </si>
  <si>
    <t>3160</t>
  </si>
  <si>
    <t>1160</t>
  </si>
  <si>
    <t>Заходи з енергозбереження</t>
  </si>
  <si>
    <t>Інші заходи, пов'язані з економічною діяльністю</t>
  </si>
  <si>
    <t>Сприяння розвитку малого та середнього підприємництва</t>
  </si>
  <si>
    <t>7600</t>
  </si>
  <si>
    <t>1150</t>
  </si>
  <si>
    <t>2030</t>
  </si>
  <si>
    <t>2080</t>
  </si>
  <si>
    <t>2100</t>
  </si>
  <si>
    <t>2110</t>
  </si>
  <si>
    <t>2111</t>
  </si>
  <si>
    <t>2144</t>
  </si>
  <si>
    <t>2146</t>
  </si>
  <si>
    <t>2150</t>
  </si>
  <si>
    <t>2151</t>
  </si>
  <si>
    <t>2152</t>
  </si>
  <si>
    <t>3120</t>
  </si>
  <si>
    <t>3121</t>
  </si>
  <si>
    <t>3122</t>
  </si>
  <si>
    <t>3170</t>
  </si>
  <si>
    <t>3171</t>
  </si>
  <si>
    <t>3191</t>
  </si>
  <si>
    <t>3192</t>
  </si>
  <si>
    <t>3210</t>
  </si>
  <si>
    <t>3241</t>
  </si>
  <si>
    <t>3242</t>
  </si>
  <si>
    <t>4030</t>
  </si>
  <si>
    <t>4080</t>
  </si>
  <si>
    <t>4081</t>
  </si>
  <si>
    <t>4082</t>
  </si>
  <si>
    <t>6011</t>
  </si>
  <si>
    <t>6014</t>
  </si>
  <si>
    <t>0160</t>
  </si>
  <si>
    <t xml:space="preserve">Забезпечення діяльності інших закладів у сфері освіти </t>
  </si>
  <si>
    <t>Інші програми та заходи у сфері освіти</t>
  </si>
  <si>
    <t>Лікарсько-акушерська допомога вагітним, породіллям та новонародженим</t>
  </si>
  <si>
    <t>Стоматологічна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</si>
  <si>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</si>
  <si>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Централізовані заходи з лікування хворих на цукровий та нецукровий діабет</t>
  </si>
  <si>
    <t>Відшкодування вартості лікарських засобів для лікування окремих захворювань</t>
  </si>
  <si>
    <t>Інші  програми, заклади та заходи у сфері охорони здоров’я</t>
  </si>
  <si>
    <t>Забезпечення діяльності інших закладів у сфері охорони здоров’я</t>
  </si>
  <si>
    <t>Інші програми та заходи у сфері охорони здоров’я</t>
  </si>
  <si>
    <t>Забезпечення діяльності бібліотек</t>
  </si>
  <si>
    <t>Інші заклади та заходи в галузі культури і мистецтва</t>
  </si>
  <si>
    <t xml:space="preserve">Забезпечення діяльності інших закладів в галузі культури і мистецтва </t>
  </si>
  <si>
    <t>Інші заходи в галузі культури і мистецтва</t>
  </si>
  <si>
    <t>Утримання та ефективна експлуатація об’єктів житлово-комунального господарства</t>
  </si>
  <si>
    <t>Експлуатація та технічне обслуговування житлового фонду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</si>
  <si>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</si>
  <si>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Організація благоустрою населених пунктів</t>
  </si>
  <si>
    <t>Витрати, пов’язані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</si>
  <si>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Інша діяльність у сфері житлово-комунального господарства</t>
  </si>
  <si>
    <t xml:space="preserve">Реалізація державних та місцевих житлових програм </t>
  </si>
  <si>
    <t>7130</t>
  </si>
  <si>
    <t>Сільське, лісове, рибне господарство та мисливство</t>
  </si>
  <si>
    <t>Здійснення заходів із землеустрою</t>
  </si>
  <si>
    <t>Будівництво та регіональний розвиток</t>
  </si>
  <si>
    <t>Будівництво об'єктів житлово-комунального господарства</t>
  </si>
  <si>
    <t>Будівництво освітніх установ та закладів</t>
  </si>
  <si>
    <t>Будівництво медичних установ та закладів</t>
  </si>
  <si>
    <t>Будівництво установ та закладів культури</t>
  </si>
  <si>
    <t>Будівництво споруд, установ та закладів фізичної культури і спорту</t>
  </si>
  <si>
    <t>Будівництво об'єктів соціально-культурного призначення</t>
  </si>
  <si>
    <t>7350</t>
  </si>
  <si>
    <t>Розроблення схем планування та забудови територій (містобудівної документації)</t>
  </si>
  <si>
    <t>Транспорт та транспортна інфраструктура, дорожнє господарство</t>
  </si>
  <si>
    <t>Утримання та розвиток автомобільних доріг та дорожньої інфраструктури</t>
  </si>
  <si>
    <t>Утримання та розвиток автомобільних доріг та дорожньої інфраструктури за рахунок коштів місцевого бюджету</t>
  </si>
  <si>
    <t>7426</t>
  </si>
  <si>
    <t>Забезпечення надання послуг з перевезення пасажирів електротранспортом</t>
  </si>
  <si>
    <t>Інші послуги та заходи, пов'язані з економічною діяльністю</t>
  </si>
  <si>
    <t>7640</t>
  </si>
  <si>
    <t>7670</t>
  </si>
  <si>
    <t>Інша економічна діяльність</t>
  </si>
  <si>
    <t>7690</t>
  </si>
  <si>
    <t>7693</t>
  </si>
  <si>
    <t>7370</t>
  </si>
  <si>
    <t>Реалізація інших заходів щодо соціально-економічного розвитку територій</t>
  </si>
  <si>
    <t>8100</t>
  </si>
  <si>
    <t>Захист населення і територій від надзвичайних ситуацій техногенного та природного характеру</t>
  </si>
  <si>
    <t>8110</t>
  </si>
  <si>
    <t>Заходи із запобігання та ліквідації надзвичайних ситуацій та наслідків стихійного лиха</t>
  </si>
  <si>
    <t>Заходи з організації рятування на водах</t>
  </si>
  <si>
    <t>8821</t>
  </si>
  <si>
    <t>8822</t>
  </si>
  <si>
    <t>8820</t>
  </si>
  <si>
    <t>Пільгові довгострокові кредити молодим сім’ям та одиноким молодим громадянам на будівництво/придбання житла  та їх повернення</t>
  </si>
  <si>
    <t>8200</t>
  </si>
  <si>
    <t>8220</t>
  </si>
  <si>
    <t>8230</t>
  </si>
  <si>
    <t>9110</t>
  </si>
  <si>
    <t>Інша діяльність</t>
  </si>
  <si>
    <t>Громадський порядок та безпека</t>
  </si>
  <si>
    <t>Інші заходи громадського порядку та безпеки</t>
  </si>
  <si>
    <t>Надання пільг з оплати послуг зв’язку,  інших передбачених законодавством пільг окремим категоріям громадян та компенсації за пільговий проїзд окремих категорій громадян</t>
  </si>
  <si>
    <t>3032</t>
  </si>
  <si>
    <t>Видатки на поховання учасників бойових дій та осіб з інвалідністю внаслідок війни</t>
  </si>
  <si>
    <t>Надання соціальних та реабілітаційних послуг громадянам похилого віку,особам з інвалідістю, дітям з інвалідністю в установах соціального обслуговування</t>
  </si>
  <si>
    <t>Надання реабілітаційних послуг особам з інвалідістю та дітям з інвалідністю</t>
  </si>
  <si>
    <t>3123</t>
  </si>
  <si>
    <t xml:space="preserve"> Інші заходи та заклади молодіжної політики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</si>
  <si>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</si>
  <si>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Забезпечення реалізації окремих програм для осіб з інвалідністю</t>
  </si>
  <si>
    <t>3172</t>
  </si>
  <si>
    <t>Встановлення телефонів особам з інвалідністю I і II груп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</si>
  <si>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</t>
  </si>
  <si>
    <t>Заходи та роботи з мобілізаційної підготовки місцевого значення</t>
  </si>
  <si>
    <t xml:space="preserve"> Інші видатки на соціальний захист ветеранів війни та праці</t>
  </si>
  <si>
    <t>Інші заклади та заходи</t>
  </si>
  <si>
    <t xml:space="preserve"> Забезпечення діяльності інших закладів у сфері соціального захисту і соціального забезпечення</t>
  </si>
  <si>
    <t xml:space="preserve"> Інші заходи у сфері соціального захисту і соціального забезпечення</t>
  </si>
  <si>
    <t>Програми і централізовані заходи у галузі охорони здоров'я</t>
  </si>
  <si>
    <t>Інші програми, заклади та заходи у сфері освіти</t>
  </si>
  <si>
    <t>7680</t>
  </si>
  <si>
    <t>8300</t>
  </si>
  <si>
    <t>8340</t>
  </si>
  <si>
    <t>Забезпечення діяльності палаців і будинків культури, клубів, центрів дозвілля та інших  клубних закладів</t>
  </si>
  <si>
    <t>Природоохоронні заходи за рахунок цільових фондів</t>
  </si>
  <si>
    <t xml:space="preserve">Охорона навколишнього природного середовища </t>
  </si>
  <si>
    <t>Інші субвенції з місцевого бюджету</t>
  </si>
  <si>
    <t>Членські внески до асоціацій органів місцевого самоврядування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</si>
  <si>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</si>
  <si>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Будівництво установ та закладів соціальної сфери</t>
  </si>
  <si>
    <t>7610</t>
  </si>
  <si>
    <t>9770</t>
  </si>
  <si>
    <t xml:space="preserve">Амбулаторно-поліклінічна допомога населенню, крім  первинної медичної допомоги </t>
  </si>
  <si>
    <t>Первинна медична допомога населенню</t>
  </si>
  <si>
    <t>Придбання житла для окремих категорій населення відповідно до законодавства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</si>
  <si>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</si>
  <si>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Інша діяльність щодо забезпечення житлом громадян</t>
  </si>
  <si>
    <t>Виконання інвестиційних проектів за рахунок субвенції на здійснення заходів щодо соціально-економічного розвитку окремих територій</t>
  </si>
  <si>
    <t>7363</t>
  </si>
  <si>
    <t>6012</t>
  </si>
  <si>
    <t>Забезпечення діяльності  з виробництва, транспортування, постачання теплової енергії</t>
  </si>
  <si>
    <t>Погашення різниці між фактичною вартістю теплової енергії, послуг з централізованого водопостачання та водовідведення, постачання холодної води</t>
  </si>
  <si>
    <t>7650</t>
  </si>
  <si>
    <t>Проведення експертної  грошової  оцінки  земельної ділянки чи права на неї</t>
  </si>
  <si>
    <t>0180</t>
  </si>
  <si>
    <t>Інша діяльність у сфері державного управління</t>
  </si>
  <si>
    <t>Зміни обсягів депозитів і цінних паперів, що використовуються для управління ліквідністю</t>
  </si>
  <si>
    <t>Надання інших пільг окремим категоріям громадян відповідно до законодавства</t>
  </si>
  <si>
    <t>ДОХІДНА ЧАСТИНА БЮДЖЕТУ МІСТА МИКОЛАЄВА</t>
  </si>
  <si>
    <t>ВИДАТКОВА ЧАСТИНА ТА КРЕДИТУВАННЯ  БЮДЖЕТУ МІСТА МИКОЛАЄВА</t>
  </si>
  <si>
    <t xml:space="preserve">ІНФОРМАЦІЯ ПРО СТАН МІСЦЕВОГО БОРГУ БЮДЖЕТУ МІСТА МИКОЛАЄВА 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</si>
  <si>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</si>
  <si>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</si>
  <si>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Забезпечення діяльності інклюзивно-ресурсних центрів</t>
  </si>
  <si>
    <t>Будівництво інших об'єктів комунальної власності</t>
  </si>
  <si>
    <t>Проектування, реставрація та охорона пам'яток архітектури</t>
  </si>
  <si>
    <t>Надання пільгових довгострокових кредитів молодим сім'ям та одиноким молодим громадянам на будівництво/придбання житла</t>
  </si>
  <si>
    <t>Повернення пільгових довгострокових кредитів, наданих молодим сім'ям та одиноким молодим громадянам на будівництво/придбання житла</t>
  </si>
  <si>
    <t>7462</t>
  </si>
  <si>
    <t xml:space="preserve"> Утримання та розвиток автомобільних доріг та дорожньої інфраструктури за рахунок субвенції з  державного бюджету</t>
  </si>
  <si>
    <t>Надання дошкільної  освіти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</si>
  <si>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</si>
  <si>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Надання спеціальної освіти мистецькими школами</t>
  </si>
  <si>
    <t>Підготовка кадрів закладами професійної (професійно-технічної) освіти та іншими закладами освіти</t>
  </si>
  <si>
    <t>Організація та проведення громадських робіт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</si>
  <si>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</si>
  <si>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</si>
  <si>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7369</t>
  </si>
  <si>
    <t>Реалізація проектів з реконструкції, капітального ремонту приймальних відділень в опорних закладах охорони здоров'я у госпітальних округах</t>
  </si>
  <si>
    <t>6013</t>
  </si>
  <si>
    <t>Забезпечення діяльності водопровідно-каналізаційного господарства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</si>
  <si>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</si>
  <si>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</si>
  <si>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0190</t>
  </si>
  <si>
    <t>Проведення місцевих виборів та референдумів, забезпечення діяльності виборчої комісії Автономної Республіки Крим</t>
  </si>
  <si>
    <t>в 2,7 р.б.</t>
  </si>
  <si>
    <t>1080</t>
  </si>
  <si>
    <t>7622</t>
  </si>
  <si>
    <t>Реалізація програм і заходів в галузі туризму та курортів</t>
  </si>
  <si>
    <t xml:space="preserve">Утримання та забезпечення діяльності центрів соціальних служб </t>
  </si>
  <si>
    <t xml:space="preserve"> Надання фінансової підтримки громадським об'єднанням ветеранів і осіб з інвалідністю, діяльність яких має соціальну спрямованість</t>
  </si>
  <si>
    <t>Надання загальної середньої освіти  за рахунок коштів місцевого бюджету</t>
  </si>
  <si>
    <t>Надання загальної середньої освіти закладами загальної середньої освіти</t>
  </si>
  <si>
    <t>1022</t>
  </si>
  <si>
    <t>1023</t>
  </si>
  <si>
    <t>Надання загальної середньої освіти спеціалізованими закладами загальної середньої освіти</t>
  </si>
  <si>
    <t>Надання загальної середньої освіти  за рахунок освітньої субвенції</t>
  </si>
  <si>
    <t>1031</t>
  </si>
  <si>
    <t>1032</t>
  </si>
  <si>
    <t>1033</t>
  </si>
  <si>
    <t>1070</t>
  </si>
  <si>
    <t xml:space="preserve"> Надання позашкільної освіти закладами позашкільної освіти, заходи із позашкільної роботи з дітьми</t>
  </si>
  <si>
    <t>1091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</si>
  <si>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</si>
  <si>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1092</t>
  </si>
  <si>
    <t>1101</t>
  </si>
  <si>
    <t xml:space="preserve">  Підготовка кадрів закладами фахової передвищої освіти за рахунок коштів місцевого бюджету</t>
  </si>
  <si>
    <t>1140</t>
  </si>
  <si>
    <t>1141</t>
  </si>
  <si>
    <t>1142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</si>
  <si>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</si>
  <si>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</si>
  <si>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</si>
  <si>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</si>
  <si>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Забезпечення діяльності центрів професійного розвитку педагогічних працівників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</si>
  <si>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</si>
  <si>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</si>
  <si>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Підготовка кадрів закладами професійної (професійно-технічної) освіти та іншими закладами освіти  за рахунок освітньої субвенції</t>
  </si>
  <si>
    <t>3112</t>
  </si>
  <si>
    <t>Заходи державної політики з питань дітей та їх соціального захисту</t>
  </si>
  <si>
    <t>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</si>
  <si>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</si>
  <si>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</si>
  <si>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</si>
  <si>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в 1,8 р.б.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</si>
  <si>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</si>
  <si>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</si>
  <si>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8771</t>
  </si>
  <si>
    <t>8700</t>
  </si>
  <si>
    <t>Резервний фонд</t>
  </si>
  <si>
    <t>8770</t>
  </si>
  <si>
    <t>Інші непередбачувані заходи за рахунок коштів резервного фонду місцевого бюджету</t>
  </si>
  <si>
    <t>Заходи із запобігання поширенню інфекційних захворювань за рахунок коштів резервного фонду місцевого бюджету</t>
  </si>
  <si>
    <t>в 1,9 р.б.</t>
  </si>
  <si>
    <t>в 4,1 р.б.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</si>
  <si>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</si>
  <si>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</si>
  <si>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</si>
  <si>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</si>
  <si>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</si>
  <si>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</si>
  <si>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</si>
  <si>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 Податковим кодексом України</t>
  </si>
  <si>
    <t xml:space="preserve">Податок на прибуток підприємств </t>
  </si>
  <si>
    <t>Податок на прибуток підприємств та фінансових  установ  комунальної власності</t>
  </si>
  <si>
    <t>Рентна плата та плата за використання інших природних ресурсів </t>
  </si>
  <si>
    <t>Внутрішні податки на товари та послуги 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</si>
  <si>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</si>
  <si>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</si>
  <si>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</si>
  <si>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</si>
  <si>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</si>
  <si>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</si>
  <si>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</si>
  <si>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Акцизний податок з реалізації суб’єктами господарювання роздрібної торгівлі підакцизних товарів</t>
  </si>
  <si>
    <t xml:space="preserve">Місцеві податки та збори, що сплачуються (перераховуються) згідно з Податковим кодексом України 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</si>
  <si>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</si>
  <si>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</si>
  <si>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</si>
  <si>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 xml:space="preserve"> Податок на нерухоме майно, відмінне від земельної ділянки, сплачений фізичними особами, які є власниками об'єктів нежитлової нерухомості</t>
  </si>
  <si>
    <t xml:space="preserve"> 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</si>
  <si>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 xml:space="preserve"> Земельний податок з юридичних осіб  </t>
  </si>
  <si>
    <t>Орендна плата з юридичних осіб  </t>
  </si>
  <si>
    <t>Земельний податок з фізичних осіб  </t>
  </si>
  <si>
    <t>Орендна плата з фізичних осіб  </t>
  </si>
  <si>
    <t>Транспортний податок з фізичних осіб</t>
  </si>
  <si>
    <t>Транспортний податок з юридичних осіб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</si>
  <si>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</si>
  <si>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</si>
  <si>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</si>
  <si>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 xml:space="preserve">Єдиний податок 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</si>
  <si>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</si>
  <si>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</si>
  <si>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</si>
  <si>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Екологічний податок</t>
  </si>
  <si>
    <t>Збір за забруднення навколишнього природного середовища  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</si>
  <si>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</si>
  <si>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</si>
  <si>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</si>
  <si>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Інші надходження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</si>
  <si>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 </t>
  </si>
  <si>
    <t>Адміністративні штрафи та інші санкції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</si>
  <si>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</si>
  <si>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Плата за встановлення земельного сервітуту</t>
  </si>
  <si>
    <t xml:space="preserve">Адміністративні збори та платежі, доходи від некомерційної господарської діяльності </t>
  </si>
  <si>
    <t>Плата за надання адміністративних послуг</t>
  </si>
  <si>
    <t>Адміністративний збір за проведення державної реєстрації юридичних осіб,  фізичних осіб –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</si>
  <si>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</si>
  <si>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</si>
  <si>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пов'язаних з такою державною реєстрацією</t>
  </si>
  <si>
    <t>Надходження від орендної плати за користування цілісним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</si>
  <si>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</si>
  <si>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</si>
  <si>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</si>
  <si>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пов'язане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</si>
  <si>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</si>
  <si>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Кошти, отримані від переможця процедури закупівлі / спрощеної закупівлі під час укладення договору про закупівлю як забезпечення виконання такого договору, які не підлягають поверненню учаснику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</si>
  <si>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</si>
  <si>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 
</t>
  </si>
  <si>
    <t>Відсотки за користування 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</si>
  <si>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 xml:space="preserve">Надходження коштів пайової участі у розвитку інфраструктури населеного пункту </t>
  </si>
  <si>
    <t>Власні надходження бюджетних установ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</si>
  <si>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</si>
  <si>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</si>
  <si>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</si>
  <si>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Надходження коштів від Державного фонду дорогоцінних металів і дорогоцінного каміння</t>
  </si>
  <si>
    <t>Кошти від відчуження майна, що належить Автономній Республіці Крим та майна, що перебуває в комунальній власності</t>
  </si>
  <si>
    <t>Кошти від продажу землі</t>
  </si>
  <si>
    <t>Цільові фонди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</si>
  <si>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</si>
  <si>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РАЗОМ ДОХОДІВ</t>
  </si>
  <si>
    <t xml:space="preserve">Офіційні трансферти 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</si>
  <si>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</si>
  <si>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</si>
  <si>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</si>
  <si>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</si>
  <si>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</si>
  <si>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</si>
  <si>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</si>
  <si>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41051500</t>
  </si>
  <si>
    <t>Субвенція з місцевого бюджету на здійснення переданих видатків у сфері охорони здоров’я за рахунок коштів медичної субвенції</t>
  </si>
  <si>
    <t>41051600</t>
  </si>
  <si>
    <t>Субвенція з місцевого бюджету за рахунок залишку коштів медичної субвенції, що утворився на початок бюджетного періоду</t>
  </si>
  <si>
    <t>41051700</t>
  </si>
  <si>
    <t>41053900</t>
  </si>
  <si>
    <t>41055000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</si>
  <si>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</si>
  <si>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ВСЬОГО ДОХОДІВ</t>
  </si>
  <si>
    <t>Податки і збори, не віднесені до інших категорій, та кошти, що передаються (отримуються) відповідно до бюджетного законодавства  </t>
  </si>
  <si>
    <t>Субвенція з державного бюджету місцевим бюджетам на реалізацію інфраструктурних проектів та розвиток об'єктів соціально-культурної сфери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</si>
  <si>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</si>
  <si>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</si>
  <si>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періоду.</t>
  </si>
  <si>
    <t>Інформація про виконання бюджету  Миколаївської міської територіальної громади  за  9 місяців 2021 року  (з динамікою змін порівняно за 9 місяців 2020 року)</t>
  </si>
  <si>
    <t>Виконано за 9 місяців   2020 року, тис. грн.</t>
  </si>
  <si>
    <t>Виконано за 9 місяців 2021 року, тис. грн.</t>
  </si>
  <si>
    <t>в 1,5 р.б.</t>
  </si>
  <si>
    <t>в 14,2 р.б.</t>
  </si>
  <si>
    <t>3220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</si>
  <si>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</si>
  <si>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3221</t>
  </si>
  <si>
    <t>Грошова компенсація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</si>
  <si>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</si>
  <si>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</si>
  <si>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3110</t>
  </si>
  <si>
    <t>Заклади і заходи з питань дітей та їх соціального захисту</t>
  </si>
  <si>
    <t>в 4,8 р.б.</t>
  </si>
  <si>
    <t>в 3,3 р.б.</t>
  </si>
  <si>
    <t>1060</t>
  </si>
  <si>
    <t>Надання загальної середньої освіти  за рахунок залишку коштів за освітньою субвенцією (крім залишку коштів, що мають цільове призначенн,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навчальногопроцесу у закладах загальної середньої освіти)</t>
  </si>
  <si>
    <t>1161</t>
  </si>
  <si>
    <t>1162</t>
  </si>
  <si>
    <t>1170</t>
  </si>
  <si>
    <t>Виконання заходів в рамках реалізації програми "Спроможна школа для кращих результатів"</t>
  </si>
  <si>
    <t>1172</t>
  </si>
  <si>
    <t>Виконання заходів в рамках реалізації програми "Спроможна школа для кращих результатів" за рахунок субвенції з державного бюджету місцевим бюджетам</t>
  </si>
  <si>
    <t>1171</t>
  </si>
  <si>
    <t>1180</t>
  </si>
  <si>
    <t>Виконання заходів, спрямованих на забезпечення якісної, сучасної та доступної загальної середньої освіти "Нова українська школа"</t>
  </si>
  <si>
    <t>1181</t>
  </si>
  <si>
    <t>1182</t>
  </si>
  <si>
    <t>Співфінансування заходів, що реалізуються за рахунок субвенції з  державного бюджету місцевим бюджетам  на забезпечення якісної, сучасної та доступної загальної середньої освіти "Нова українська школа"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</si>
  <si>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</si>
  <si>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 xml:space="preserve">Співфінансування заходів, що реалізуються за рахунок субвенції з  державного бюджету місцевим бюджетам  на  реалізацію програми "Спроможна школа для кращих результатів" </t>
  </si>
  <si>
    <t>1021</t>
  </si>
  <si>
    <t>станом на 01 жовтня 2020 року, тис. грн.</t>
  </si>
  <si>
    <t>станом на 01 жовтня 2021 року, тис. грн.</t>
  </si>
  <si>
    <t>Усього</t>
  </si>
  <si>
    <t>Зовнішній борг</t>
  </si>
  <si>
    <t>Заборгованість за довгостроковими  зобов"язаннями (позики банків та фінансових установ)</t>
  </si>
  <si>
    <t>в 2,3 р.б.</t>
  </si>
  <si>
    <t>в 11,4 р.б.</t>
  </si>
  <si>
    <t>в 3,6 р.б.</t>
  </si>
  <si>
    <t>Кошти гарантійного та реєстраційного внесків, що визначені Законом України "Про оренду державного та комунального майна", які підлягають перерахуванню оператором електронного майданчика до відповідного бюджету</t>
  </si>
  <si>
    <t>Субвенція з державного бюджету місцевим бюджетам на реалізацію програми "Спроможна школа для кращих результатів"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</si>
  <si>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</si>
  <si>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41051400</t>
  </si>
  <si>
    <t>41053000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</si>
  <si>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</si>
  <si>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</si>
  <si>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8600</t>
  </si>
  <si>
    <t>Обслуговування місцевого боргу</t>
  </si>
  <si>
    <t>Зовнішнє фінансування</t>
  </si>
  <si>
    <t>41052600</t>
  </si>
  <si>
    <t>в 2,0 р.б.</t>
  </si>
  <si>
    <t>в 2,1 р.б.</t>
  </si>
  <si>
    <t>в 2,6 р.б.</t>
  </si>
  <si>
    <t>в 4,3 р.б.</t>
  </si>
  <si>
    <t>в 9,0 р.б.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</si>
  <si>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</si>
  <si>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 абзацами 5 - 8 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 пунктами 11 - 14 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</si>
  <si>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 пунктів 11 - 14 частини другої статті 7 або учасниками бойових дій відповідно до пунктів 19 - 20 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</si>
  <si>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в 1,7 р.б.</t>
  </si>
  <si>
    <t>в 2,5 р.б.</t>
  </si>
  <si>
    <t>в 1,6 р.б.</t>
  </si>
  <si>
    <t>в 3,5 р.б.</t>
  </si>
  <si>
    <t>в 6,0 р.б.</t>
  </si>
  <si>
    <t>в 2,2 р.б</t>
  </si>
  <si>
    <t>в 1,6 р. б.</t>
  </si>
  <si>
    <t>в 9,7 р.б.</t>
  </si>
  <si>
    <t>в 5,0 р.б.</t>
  </si>
</sst>
</file>

<file path=xl/styles.xml><?xml version="1.0" encoding="utf-8"?>
<styleSheet xmlns="http://schemas.openxmlformats.org/spreadsheetml/2006/main">
  <numFmts count="7">
    <numFmt numFmtId="164" formatCode="0.000"/>
    <numFmt numFmtId="165" formatCode="0.0"/>
    <numFmt numFmtId="166" formatCode="0.0_)"/>
    <numFmt numFmtId="167" formatCode="#,##0.000"/>
    <numFmt numFmtId="168" formatCode="#,##0.0"/>
    <numFmt numFmtId="169" formatCode="0.0000"/>
    <numFmt numFmtId="170" formatCode="#,##0.00000"/>
  </numFmts>
  <fonts count="52"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 Cyr"/>
      <charset val="204"/>
    </font>
    <font>
      <b/>
      <sz val="20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Arial Cyr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Arial Cyr"/>
      <charset val="204"/>
    </font>
    <font>
      <b/>
      <sz val="11"/>
      <color indexed="8"/>
      <name val="Arial Cyr"/>
      <charset val="204"/>
    </font>
    <font>
      <sz val="11"/>
      <color indexed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 Cyr"/>
      <charset val="204"/>
    </font>
    <font>
      <b/>
      <sz val="22"/>
      <name val="Times New Roman"/>
      <family val="1"/>
      <charset val="204"/>
    </font>
    <font>
      <sz val="2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Arial Cyr"/>
      <charset val="204"/>
    </font>
    <font>
      <sz val="14"/>
      <color indexed="8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b/>
      <i/>
      <sz val="5"/>
      <color rgb="FF000000"/>
      <name val="Times New Roman"/>
      <family val="1"/>
      <charset val="204"/>
    </font>
    <font>
      <sz val="14"/>
      <color indexed="8"/>
      <name val="Times New Roman"/>
    </font>
    <font>
      <i/>
      <sz val="11"/>
      <name val="Arial Cyr"/>
      <charset val="204"/>
    </font>
    <font>
      <i/>
      <sz val="14"/>
      <color rgb="FF000000"/>
      <name val="Times New Roman"/>
      <family val="1"/>
      <charset val="204"/>
    </font>
    <font>
      <sz val="14"/>
      <name val="Times New Roman"/>
    </font>
    <font>
      <b/>
      <sz val="11"/>
      <color rgb="FFFF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15" fillId="0" borderId="0" xfId="0" applyFont="1" applyFill="1"/>
    <xf numFmtId="0" fontId="16" fillId="0" borderId="0" xfId="0" applyFont="1" applyFill="1"/>
    <xf numFmtId="0" fontId="11" fillId="0" borderId="0" xfId="0" applyFont="1" applyFill="1"/>
    <xf numFmtId="167" fontId="17" fillId="0" borderId="0" xfId="0" applyNumberFormat="1" applyFont="1" applyFill="1"/>
    <xf numFmtId="167" fontId="3" fillId="0" borderId="0" xfId="0" applyNumberFormat="1" applyFont="1" applyFill="1"/>
    <xf numFmtId="167" fontId="6" fillId="0" borderId="0" xfId="0" applyNumberFormat="1" applyFont="1" applyFill="1"/>
    <xf numFmtId="167" fontId="3" fillId="2" borderId="0" xfId="0" applyNumberFormat="1" applyFont="1" applyFill="1"/>
    <xf numFmtId="167" fontId="6" fillId="0" borderId="0" xfId="0" applyNumberFormat="1" applyFont="1"/>
    <xf numFmtId="167" fontId="17" fillId="0" borderId="0" xfId="0" applyNumberFormat="1" applyFont="1"/>
    <xf numFmtId="167" fontId="3" fillId="0" borderId="0" xfId="0" applyNumberFormat="1" applyFont="1"/>
    <xf numFmtId="167" fontId="20" fillId="0" borderId="0" xfId="0" applyNumberFormat="1" applyFont="1" applyFill="1"/>
    <xf numFmtId="167" fontId="20" fillId="2" borderId="0" xfId="0" applyNumberFormat="1" applyFont="1" applyFill="1"/>
    <xf numFmtId="165" fontId="6" fillId="0" borderId="0" xfId="0" applyNumberFormat="1" applyFont="1" applyFill="1" applyAlignment="1">
      <alignment horizontal="right"/>
    </xf>
    <xf numFmtId="165" fontId="6" fillId="0" borderId="0" xfId="0" applyNumberFormat="1" applyFont="1" applyAlignment="1">
      <alignment horizontal="right"/>
    </xf>
    <xf numFmtId="0" fontId="5" fillId="0" borderId="0" xfId="0" applyFont="1" applyFill="1"/>
    <xf numFmtId="0" fontId="12" fillId="0" borderId="0" xfId="0" applyFont="1" applyFill="1"/>
    <xf numFmtId="0" fontId="8" fillId="0" borderId="0" xfId="0" applyFont="1" applyFill="1"/>
    <xf numFmtId="0" fontId="2" fillId="3" borderId="0" xfId="0" applyFont="1" applyFill="1"/>
    <xf numFmtId="167" fontId="1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3" fontId="28" fillId="0" borderId="1" xfId="0" applyNumberFormat="1" applyFont="1" applyFill="1" applyBorder="1" applyAlignment="1">
      <alignment horizontal="center" vertical="center" wrapText="1"/>
    </xf>
    <xf numFmtId="0" fontId="29" fillId="0" borderId="0" xfId="0" applyFont="1" applyFill="1"/>
    <xf numFmtId="0" fontId="31" fillId="0" borderId="0" xfId="0" applyFont="1" applyFill="1" applyBorder="1" applyAlignment="1">
      <alignment horizontal="center" vertical="center" wrapText="1"/>
    </xf>
    <xf numFmtId="0" fontId="2" fillId="4" borderId="0" xfId="0" applyFont="1" applyFill="1"/>
    <xf numFmtId="167" fontId="33" fillId="0" borderId="0" xfId="0" applyNumberFormat="1" applyFont="1" applyFill="1"/>
    <xf numFmtId="1" fontId="28" fillId="0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0" fontId="38" fillId="0" borderId="0" xfId="0" applyFont="1" applyFill="1"/>
    <xf numFmtId="0" fontId="9" fillId="4" borderId="0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wrapText="1"/>
    </xf>
    <xf numFmtId="49" fontId="5" fillId="0" borderId="1" xfId="0" applyNumberFormat="1" applyFont="1" applyFill="1" applyBorder="1" applyAlignment="1" applyProtection="1">
      <alignment horizontal="right" vertical="top"/>
    </xf>
    <xf numFmtId="166" fontId="5" fillId="0" borderId="1" xfId="0" applyNumberFormat="1" applyFont="1" applyFill="1" applyBorder="1" applyAlignment="1" applyProtection="1">
      <alignment horizontal="left" vertical="top" wrapText="1"/>
      <protection locked="0"/>
    </xf>
    <xf numFmtId="49" fontId="6" fillId="0" borderId="1" xfId="0" applyNumberFormat="1" applyFont="1" applyFill="1" applyBorder="1" applyAlignment="1" applyProtection="1">
      <alignment horizontal="right" vertical="top"/>
    </xf>
    <xf numFmtId="0" fontId="19" fillId="0" borderId="1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right" vertical="top"/>
      <protection locked="0"/>
    </xf>
    <xf numFmtId="49" fontId="6" fillId="0" borderId="1" xfId="0" applyNumberFormat="1" applyFont="1" applyFill="1" applyBorder="1" applyAlignment="1" applyProtection="1">
      <alignment horizontal="right" vertical="center"/>
      <protection locked="0"/>
    </xf>
    <xf numFmtId="0" fontId="19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67" fontId="14" fillId="0" borderId="1" xfId="0" applyNumberFormat="1" applyFont="1" applyFill="1" applyBorder="1" applyAlignment="1" applyProtection="1">
      <alignment horizontal="right" vertical="center" wrapText="1"/>
    </xf>
    <xf numFmtId="167" fontId="6" fillId="0" borderId="1" xfId="0" applyNumberFormat="1" applyFont="1" applyFill="1" applyBorder="1" applyAlignment="1" applyProtection="1">
      <alignment horizontal="right" vertical="center" wrapText="1"/>
    </xf>
    <xf numFmtId="168" fontId="6" fillId="0" borderId="1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 applyAlignment="1">
      <alignment horizontal="right" vertical="center"/>
    </xf>
    <xf numFmtId="167" fontId="14" fillId="0" borderId="1" xfId="0" applyNumberFormat="1" applyFont="1" applyFill="1" applyBorder="1" applyAlignment="1">
      <alignment horizontal="right" vertical="center" wrapText="1"/>
    </xf>
    <xf numFmtId="167" fontId="12" fillId="0" borderId="1" xfId="0" applyNumberFormat="1" applyFont="1" applyFill="1" applyBorder="1" applyAlignment="1" applyProtection="1">
      <alignment horizontal="right" vertical="center" wrapText="1"/>
    </xf>
    <xf numFmtId="167" fontId="7" fillId="0" borderId="1" xfId="0" applyNumberFormat="1" applyFont="1" applyFill="1" applyBorder="1" applyAlignment="1" applyProtection="1">
      <alignment horizontal="right" vertical="center" wrapText="1"/>
    </xf>
    <xf numFmtId="168" fontId="7" fillId="0" borderId="1" xfId="0" applyNumberFormat="1" applyFont="1" applyFill="1" applyBorder="1" applyAlignment="1" applyProtection="1">
      <alignment horizontal="right" vertical="center" wrapText="1"/>
    </xf>
    <xf numFmtId="167" fontId="5" fillId="0" borderId="1" xfId="0" applyNumberFormat="1" applyFont="1" applyFill="1" applyBorder="1" applyAlignment="1" applyProtection="1">
      <alignment horizontal="right" vertical="center" wrapText="1"/>
    </xf>
    <xf numFmtId="167" fontId="10" fillId="0" borderId="1" xfId="0" applyNumberFormat="1" applyFont="1" applyFill="1" applyBorder="1" applyAlignment="1" applyProtection="1">
      <alignment horizontal="right" vertical="center" wrapText="1"/>
    </xf>
    <xf numFmtId="167" fontId="34" fillId="0" borderId="1" xfId="0" applyNumberFormat="1" applyFont="1" applyFill="1" applyBorder="1" applyAlignment="1" applyProtection="1">
      <alignment horizontal="right" vertical="center" wrapText="1"/>
    </xf>
    <xf numFmtId="167" fontId="6" fillId="0" borderId="1" xfId="0" applyNumberFormat="1" applyFont="1" applyFill="1" applyBorder="1" applyAlignment="1">
      <alignment horizontal="right" vertical="center"/>
    </xf>
    <xf numFmtId="167" fontId="6" fillId="0" borderId="1" xfId="0" applyNumberFormat="1" applyFont="1" applyFill="1" applyBorder="1" applyAlignment="1" applyProtection="1">
      <alignment horizontal="right" vertical="center"/>
    </xf>
    <xf numFmtId="167" fontId="6" fillId="4" borderId="1" xfId="0" applyNumberFormat="1" applyFont="1" applyFill="1" applyBorder="1" applyAlignment="1">
      <alignment horizontal="right" vertical="center"/>
    </xf>
    <xf numFmtId="167" fontId="14" fillId="4" borderId="1" xfId="0" applyNumberFormat="1" applyFont="1" applyFill="1" applyBorder="1" applyAlignment="1">
      <alignment horizontal="right" vertical="center" wrapText="1"/>
    </xf>
    <xf numFmtId="167" fontId="14" fillId="4" borderId="1" xfId="0" applyNumberFormat="1" applyFont="1" applyFill="1" applyBorder="1" applyAlignment="1" applyProtection="1">
      <alignment horizontal="right" vertical="center" wrapText="1"/>
    </xf>
    <xf numFmtId="167" fontId="12" fillId="4" borderId="1" xfId="0" applyNumberFormat="1" applyFont="1" applyFill="1" applyBorder="1" applyAlignment="1" applyProtection="1">
      <alignment horizontal="right" vertical="center" wrapText="1"/>
    </xf>
    <xf numFmtId="167" fontId="14" fillId="4" borderId="1" xfId="0" applyNumberFormat="1" applyFont="1" applyFill="1" applyBorder="1" applyAlignment="1">
      <alignment horizontal="right" vertical="center"/>
    </xf>
    <xf numFmtId="164" fontId="14" fillId="4" borderId="1" xfId="0" applyNumberFormat="1" applyFont="1" applyFill="1" applyBorder="1" applyAlignment="1" applyProtection="1">
      <alignment horizontal="right" vertical="center" wrapText="1"/>
    </xf>
    <xf numFmtId="164" fontId="6" fillId="4" borderId="1" xfId="0" applyNumberFormat="1" applyFont="1" applyFill="1" applyBorder="1" applyAlignment="1" applyProtection="1">
      <alignment horizontal="right" vertical="center" wrapText="1"/>
    </xf>
    <xf numFmtId="164" fontId="14" fillId="4" borderId="1" xfId="0" applyNumberFormat="1" applyFont="1" applyFill="1" applyBorder="1" applyAlignment="1">
      <alignment horizontal="right" vertical="center" wrapText="1"/>
    </xf>
    <xf numFmtId="164" fontId="6" fillId="4" borderId="1" xfId="0" applyNumberFormat="1" applyFont="1" applyFill="1" applyBorder="1" applyAlignment="1">
      <alignment horizontal="right" vertical="center"/>
    </xf>
    <xf numFmtId="164" fontId="10" fillId="4" borderId="1" xfId="0" applyNumberFormat="1" applyFont="1" applyFill="1" applyBorder="1" applyAlignment="1" applyProtection="1">
      <alignment horizontal="right" vertical="center" wrapText="1"/>
    </xf>
    <xf numFmtId="49" fontId="6" fillId="4" borderId="1" xfId="0" applyNumberFormat="1" applyFont="1" applyFill="1" applyBorder="1" applyAlignment="1" applyProtection="1">
      <alignment horizontal="right" vertical="top"/>
      <protection locked="0"/>
    </xf>
    <xf numFmtId="167" fontId="13" fillId="4" borderId="1" xfId="0" applyNumberFormat="1" applyFont="1" applyFill="1" applyBorder="1" applyAlignment="1" applyProtection="1">
      <alignment horizontal="right" vertical="center" wrapText="1"/>
    </xf>
    <xf numFmtId="49" fontId="6" fillId="4" borderId="1" xfId="0" applyNumberFormat="1" applyFont="1" applyFill="1" applyBorder="1" applyAlignment="1" applyProtection="1">
      <alignment horizontal="right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NumberFormat="1" applyFont="1" applyFill="1" applyBorder="1" applyAlignment="1" applyProtection="1">
      <alignment vertical="center" wrapText="1"/>
    </xf>
    <xf numFmtId="0" fontId="6" fillId="4" borderId="2" xfId="0" applyNumberFormat="1" applyFont="1" applyFill="1" applyBorder="1" applyAlignment="1">
      <alignment horizontal="left" vertical="top" wrapText="1"/>
    </xf>
    <xf numFmtId="167" fontId="6" fillId="4" borderId="1" xfId="0" applyNumberFormat="1" applyFont="1" applyFill="1" applyBorder="1" applyAlignment="1" applyProtection="1">
      <alignment horizontal="right" vertical="center" wrapText="1"/>
    </xf>
    <xf numFmtId="167" fontId="7" fillId="4" borderId="1" xfId="0" applyNumberFormat="1" applyFont="1" applyFill="1" applyBorder="1" applyAlignment="1" applyProtection="1">
      <alignment horizontal="right" vertical="center" wrapText="1"/>
    </xf>
    <xf numFmtId="168" fontId="6" fillId="4" borderId="1" xfId="0" applyNumberFormat="1" applyFont="1" applyFill="1" applyBorder="1" applyAlignment="1" applyProtection="1">
      <alignment horizontal="right" vertical="center" wrapText="1"/>
    </xf>
    <xf numFmtId="168" fontId="44" fillId="4" borderId="1" xfId="0" applyNumberFormat="1" applyFont="1" applyFill="1" applyBorder="1" applyAlignment="1" applyProtection="1">
      <alignment horizontal="right" vertical="center" wrapText="1"/>
    </xf>
    <xf numFmtId="165" fontId="6" fillId="4" borderId="1" xfId="0" applyNumberFormat="1" applyFont="1" applyFill="1" applyBorder="1" applyAlignment="1" applyProtection="1">
      <alignment horizontal="right" vertical="center" wrapText="1"/>
    </xf>
    <xf numFmtId="166" fontId="6" fillId="4" borderId="1" xfId="0" applyNumberFormat="1" applyFont="1" applyFill="1" applyBorder="1" applyAlignment="1" applyProtection="1">
      <alignment horizontal="left" vertical="top" wrapText="1"/>
      <protection locked="0"/>
    </xf>
    <xf numFmtId="167" fontId="22" fillId="4" borderId="1" xfId="0" applyNumberFormat="1" applyFont="1" applyFill="1" applyBorder="1" applyAlignment="1" applyProtection="1">
      <alignment horizontal="right" vertical="center" wrapText="1"/>
    </xf>
    <xf numFmtId="167" fontId="22" fillId="4" borderId="1" xfId="0" applyNumberFormat="1" applyFont="1" applyFill="1" applyBorder="1" applyAlignment="1">
      <alignment horizontal="right" vertical="center"/>
    </xf>
    <xf numFmtId="167" fontId="21" fillId="4" borderId="1" xfId="0" applyNumberFormat="1" applyFont="1" applyFill="1" applyBorder="1" applyAlignment="1" applyProtection="1">
      <alignment horizontal="right" vertical="center" wrapText="1"/>
    </xf>
    <xf numFmtId="49" fontId="7" fillId="4" borderId="1" xfId="0" applyNumberFormat="1" applyFont="1" applyFill="1" applyBorder="1" applyAlignment="1" applyProtection="1">
      <alignment horizontal="right" vertical="center"/>
      <protection locked="0"/>
    </xf>
    <xf numFmtId="0" fontId="5" fillId="4" borderId="1" xfId="0" applyFont="1" applyFill="1" applyBorder="1" applyAlignment="1">
      <alignment horizontal="left" vertical="center" wrapText="1"/>
    </xf>
    <xf numFmtId="167" fontId="18" fillId="4" borderId="1" xfId="0" applyNumberFormat="1" applyFont="1" applyFill="1" applyBorder="1" applyAlignment="1" applyProtection="1">
      <alignment horizontal="right" vertical="center" wrapText="1"/>
    </xf>
    <xf numFmtId="168" fontId="7" fillId="4" borderId="1" xfId="0" applyNumberFormat="1" applyFont="1" applyFill="1" applyBorder="1" applyAlignment="1" applyProtection="1">
      <alignment horizontal="right" vertical="center" wrapText="1"/>
    </xf>
    <xf numFmtId="165" fontId="7" fillId="4" borderId="1" xfId="0" applyNumberFormat="1" applyFont="1" applyFill="1" applyBorder="1" applyAlignment="1" applyProtection="1">
      <alignment horizontal="right" vertical="center" wrapText="1"/>
    </xf>
    <xf numFmtId="0" fontId="6" fillId="4" borderId="1" xfId="0" applyNumberFormat="1" applyFont="1" applyFill="1" applyBorder="1" applyAlignment="1" applyProtection="1">
      <alignment horizontal="right" vertical="center" wrapText="1"/>
    </xf>
    <xf numFmtId="49" fontId="5" fillId="4" borderId="1" xfId="0" applyNumberFormat="1" applyFont="1" applyFill="1" applyBorder="1" applyAlignment="1" applyProtection="1">
      <alignment horizontal="right" vertical="center" wrapText="1"/>
      <protection locked="0"/>
    </xf>
    <xf numFmtId="167" fontId="26" fillId="4" borderId="1" xfId="0" applyNumberFormat="1" applyFont="1" applyFill="1" applyBorder="1" applyAlignment="1" applyProtection="1">
      <alignment horizontal="right" vertical="center" wrapText="1"/>
    </xf>
    <xf numFmtId="164" fontId="5" fillId="4" borderId="1" xfId="0" applyNumberFormat="1" applyFont="1" applyFill="1" applyBorder="1" applyAlignment="1" applyProtection="1">
      <alignment horizontal="right" vertical="center" wrapText="1"/>
    </xf>
    <xf numFmtId="166" fontId="6" fillId="4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164" fontId="6" fillId="0" borderId="1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right" vertical="center"/>
    </xf>
    <xf numFmtId="166" fontId="6" fillId="0" borderId="1" xfId="0" applyNumberFormat="1" applyFont="1" applyFill="1" applyBorder="1" applyAlignment="1" applyProtection="1">
      <alignment horizontal="left" vertical="top" wrapText="1"/>
      <protection locked="0"/>
    </xf>
    <xf numFmtId="167" fontId="25" fillId="0" borderId="1" xfId="0" applyNumberFormat="1" applyFont="1" applyFill="1" applyBorder="1" applyAlignment="1"/>
    <xf numFmtId="49" fontId="7" fillId="0" borderId="1" xfId="0" applyNumberFormat="1" applyFont="1" applyFill="1" applyBorder="1" applyAlignment="1" applyProtection="1">
      <alignment horizontal="right" wrapText="1"/>
      <protection locked="0"/>
    </xf>
    <xf numFmtId="0" fontId="5" fillId="0" borderId="1" xfId="0" applyFont="1" applyFill="1" applyBorder="1" applyAlignment="1">
      <alignment wrapText="1"/>
    </xf>
    <xf numFmtId="167" fontId="18" fillId="0" borderId="1" xfId="0" applyNumberFormat="1" applyFont="1" applyFill="1" applyBorder="1" applyAlignment="1">
      <alignment horizontal="right" vertical="center"/>
    </xf>
    <xf numFmtId="167" fontId="13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top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7" fontId="39" fillId="0" borderId="1" xfId="0" applyNumberFormat="1" applyFont="1" applyFill="1" applyBorder="1" applyAlignment="1" applyProtection="1">
      <alignment horizontal="right" vertical="center" wrapText="1"/>
    </xf>
    <xf numFmtId="167" fontId="6" fillId="0" borderId="1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 applyProtection="1">
      <alignment horizontal="right" vertical="top"/>
      <protection locked="0"/>
    </xf>
    <xf numFmtId="0" fontId="5" fillId="0" borderId="1" xfId="0" applyFont="1" applyFill="1" applyBorder="1" applyAlignment="1">
      <alignment horizontal="left" vertical="top" wrapText="1"/>
    </xf>
    <xf numFmtId="165" fontId="7" fillId="0" borderId="1" xfId="0" applyNumberFormat="1" applyFont="1" applyFill="1" applyBorder="1" applyAlignment="1" applyProtection="1">
      <alignment horizontal="right" vertical="center" wrapText="1"/>
    </xf>
    <xf numFmtId="164" fontId="12" fillId="0" borderId="1" xfId="0" applyNumberFormat="1" applyFont="1" applyFill="1" applyBorder="1" applyAlignment="1" applyProtection="1">
      <alignment horizontal="right" vertical="center" wrapText="1"/>
    </xf>
    <xf numFmtId="164" fontId="7" fillId="0" borderId="1" xfId="0" applyNumberFormat="1" applyFont="1" applyFill="1" applyBorder="1" applyAlignment="1" applyProtection="1">
      <alignment horizontal="right" vertical="center" wrapText="1"/>
    </xf>
    <xf numFmtId="166" fontId="5" fillId="0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vertical="top" wrapText="1"/>
    </xf>
    <xf numFmtId="170" fontId="6" fillId="0" borderId="1" xfId="0" applyNumberFormat="1" applyFont="1" applyFill="1" applyBorder="1" applyAlignment="1">
      <alignment horizontal="right" vertical="center"/>
    </xf>
    <xf numFmtId="167" fontId="41" fillId="4" borderId="1" xfId="0" applyNumberFormat="1" applyFont="1" applyFill="1" applyBorder="1" applyAlignment="1">
      <alignment horizontal="right" vertical="center"/>
    </xf>
    <xf numFmtId="166" fontId="6" fillId="4" borderId="1" xfId="0" applyNumberFormat="1" applyFont="1" applyFill="1" applyBorder="1" applyAlignment="1" applyProtection="1">
      <alignment horizontal="left" wrapText="1"/>
      <protection locked="0"/>
    </xf>
    <xf numFmtId="167" fontId="47" fillId="0" borderId="1" xfId="0" applyNumberFormat="1" applyFont="1" applyFill="1" applyBorder="1" applyAlignment="1" applyProtection="1">
      <alignment horizontal="right" vertical="center"/>
    </xf>
    <xf numFmtId="168" fontId="47" fillId="0" borderId="1" xfId="0" applyNumberFormat="1" applyFont="1" applyFill="1" applyBorder="1" applyAlignment="1" applyProtection="1">
      <alignment horizontal="right" vertical="center"/>
    </xf>
    <xf numFmtId="167" fontId="47" fillId="0" borderId="1" xfId="0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vertical="top" wrapText="1"/>
    </xf>
    <xf numFmtId="167" fontId="47" fillId="0" borderId="1" xfId="0" applyNumberFormat="1" applyFont="1" applyFill="1" applyBorder="1" applyAlignment="1" applyProtection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4" borderId="1" xfId="0" applyNumberFormat="1" applyFont="1" applyFill="1" applyBorder="1" applyAlignment="1" applyProtection="1">
      <alignment horizontal="right" vertical="center"/>
      <protection locked="0"/>
    </xf>
    <xf numFmtId="0" fontId="43" fillId="4" borderId="1" xfId="0" applyFont="1" applyFill="1" applyBorder="1" applyAlignment="1">
      <alignment horizontal="left" vertical="center" wrapText="1"/>
    </xf>
    <xf numFmtId="0" fontId="43" fillId="4" borderId="1" xfId="0" applyFont="1" applyFill="1" applyBorder="1" applyAlignment="1">
      <alignment horizontal="left" vertical="top" wrapText="1"/>
    </xf>
    <xf numFmtId="0" fontId="27" fillId="4" borderId="1" xfId="0" applyFont="1" applyFill="1" applyBorder="1" applyAlignment="1">
      <alignment vertical="top" wrapText="1"/>
    </xf>
    <xf numFmtId="0" fontId="27" fillId="4" borderId="7" xfId="0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 applyProtection="1">
      <alignment horizontal="right" vertical="center" wrapText="1"/>
    </xf>
    <xf numFmtId="0" fontId="6" fillId="0" borderId="1" xfId="0" applyNumberFormat="1" applyFont="1" applyFill="1" applyBorder="1" applyAlignment="1" applyProtection="1">
      <alignment vertical="top" wrapText="1"/>
    </xf>
    <xf numFmtId="166" fontId="6" fillId="0" borderId="1" xfId="0" applyNumberFormat="1" applyFont="1" applyFill="1" applyBorder="1" applyAlignment="1" applyProtection="1">
      <alignment vertical="top" wrapText="1"/>
      <protection locked="0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 applyProtection="1">
      <alignment horizontal="right" vertical="center"/>
    </xf>
    <xf numFmtId="167" fontId="23" fillId="0" borderId="1" xfId="0" applyNumberFormat="1" applyFont="1" applyFill="1" applyBorder="1" applyAlignment="1">
      <alignment horizontal="right" vertical="center"/>
    </xf>
    <xf numFmtId="167" fontId="23" fillId="0" borderId="1" xfId="0" applyNumberFormat="1" applyFont="1" applyFill="1" applyBorder="1" applyAlignment="1" applyProtection="1">
      <alignment horizontal="right" vertical="center"/>
    </xf>
    <xf numFmtId="167" fontId="5" fillId="4" borderId="1" xfId="0" applyNumberFormat="1" applyFont="1" applyFill="1" applyBorder="1" applyAlignment="1" applyProtection="1">
      <alignment horizontal="right" vertical="center" wrapText="1"/>
    </xf>
    <xf numFmtId="49" fontId="5" fillId="4" borderId="1" xfId="0" applyNumberFormat="1" applyFont="1" applyFill="1" applyBorder="1" applyAlignment="1" applyProtection="1">
      <alignment horizontal="right" vertical="top"/>
      <protection locked="0"/>
    </xf>
    <xf numFmtId="166" fontId="5" fillId="4" borderId="1" xfId="0" applyNumberFormat="1" applyFont="1" applyFill="1" applyBorder="1" applyAlignment="1" applyProtection="1">
      <alignment horizontal="left" vertical="top" wrapText="1"/>
    </xf>
    <xf numFmtId="49" fontId="21" fillId="4" borderId="1" xfId="0" applyNumberFormat="1" applyFont="1" applyFill="1" applyBorder="1" applyAlignment="1" applyProtection="1">
      <alignment horizontal="right" vertical="top"/>
      <protection locked="0"/>
    </xf>
    <xf numFmtId="166" fontId="21" fillId="4" borderId="1" xfId="0" applyNumberFormat="1" applyFont="1" applyFill="1" applyBorder="1" applyAlignment="1" applyProtection="1">
      <alignment horizontal="left" vertical="top" wrapText="1"/>
      <protection locked="0"/>
    </xf>
    <xf numFmtId="167" fontId="21" fillId="4" borderId="1" xfId="0" applyNumberFormat="1" applyFont="1" applyFill="1" applyBorder="1" applyAlignment="1">
      <alignment horizontal="right" vertical="center"/>
    </xf>
    <xf numFmtId="168" fontId="21" fillId="4" borderId="1" xfId="0" applyNumberFormat="1" applyFont="1" applyFill="1" applyBorder="1" applyAlignment="1" applyProtection="1">
      <alignment horizontal="right" vertical="center" wrapText="1"/>
    </xf>
    <xf numFmtId="0" fontId="48" fillId="4" borderId="0" xfId="0" applyFont="1" applyFill="1"/>
    <xf numFmtId="0" fontId="21" fillId="4" borderId="1" xfId="0" applyNumberFormat="1" applyFont="1" applyFill="1" applyBorder="1" applyAlignment="1" applyProtection="1">
      <alignment horizontal="left" vertical="top" wrapText="1"/>
    </xf>
    <xf numFmtId="49" fontId="21" fillId="4" borderId="1" xfId="0" applyNumberFormat="1" applyFont="1" applyFill="1" applyBorder="1" applyAlignment="1" applyProtection="1">
      <alignment horizontal="right" vertical="center"/>
      <protection locked="0"/>
    </xf>
    <xf numFmtId="0" fontId="21" fillId="4" borderId="1" xfId="0" applyFont="1" applyFill="1" applyBorder="1" applyAlignment="1">
      <alignment horizontal="left" vertical="center" wrapText="1"/>
    </xf>
    <xf numFmtId="0" fontId="49" fillId="4" borderId="1" xfId="0" applyFont="1" applyFill="1" applyBorder="1" applyAlignment="1">
      <alignment horizontal="left" vertical="center" wrapText="1"/>
    </xf>
    <xf numFmtId="0" fontId="49" fillId="4" borderId="7" xfId="0" applyFont="1" applyFill="1" applyBorder="1" applyAlignment="1">
      <alignment horizontal="left" vertical="center" wrapText="1"/>
    </xf>
    <xf numFmtId="0" fontId="49" fillId="4" borderId="1" xfId="0" applyFont="1" applyFill="1" applyBorder="1" applyAlignment="1">
      <alignment vertical="top" wrapText="1"/>
    </xf>
    <xf numFmtId="167" fontId="36" fillId="0" borderId="3" xfId="0" applyNumberFormat="1" applyFont="1" applyFill="1" applyBorder="1" applyAlignment="1" applyProtection="1">
      <alignment horizontal="right" vertical="top"/>
    </xf>
    <xf numFmtId="167" fontId="36" fillId="0" borderId="3" xfId="0" applyNumberFormat="1" applyFont="1" applyFill="1" applyBorder="1" applyAlignment="1">
      <alignment horizontal="right" vertical="top"/>
    </xf>
    <xf numFmtId="167" fontId="32" fillId="0" borderId="1" xfId="0" applyNumberFormat="1" applyFont="1" applyFill="1" applyBorder="1" applyAlignment="1">
      <alignment horizontal="right" vertical="center"/>
    </xf>
    <xf numFmtId="169" fontId="6" fillId="4" borderId="1" xfId="0" applyNumberFormat="1" applyFont="1" applyFill="1" applyBorder="1" applyAlignment="1">
      <alignment horizontal="right" vertical="center"/>
    </xf>
    <xf numFmtId="49" fontId="7" fillId="4" borderId="1" xfId="0" applyNumberFormat="1" applyFont="1" applyFill="1" applyBorder="1" applyAlignment="1" applyProtection="1">
      <alignment horizontal="right" vertical="top"/>
      <protection locked="0"/>
    </xf>
    <xf numFmtId="0" fontId="7" fillId="4" borderId="1" xfId="0" applyFont="1" applyFill="1" applyBorder="1" applyAlignment="1">
      <alignment vertical="center" wrapText="1"/>
    </xf>
    <xf numFmtId="167" fontId="18" fillId="4" borderId="1" xfId="0" applyNumberFormat="1" applyFont="1" applyFill="1" applyBorder="1" applyAlignment="1">
      <alignment horizontal="right" vertical="center"/>
    </xf>
    <xf numFmtId="167" fontId="41" fillId="0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 applyProtection="1">
      <alignment horizontal="right" vertical="center" wrapText="1"/>
    </xf>
    <xf numFmtId="167" fontId="19" fillId="0" borderId="1" xfId="0" applyNumberFormat="1" applyFont="1" applyFill="1" applyBorder="1" applyAlignment="1">
      <alignment horizontal="right" vertical="center"/>
    </xf>
    <xf numFmtId="167" fontId="12" fillId="0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right" vertical="center"/>
    </xf>
    <xf numFmtId="169" fontId="24" fillId="0" borderId="1" xfId="0" applyNumberFormat="1" applyFont="1" applyFill="1" applyBorder="1" applyAlignment="1">
      <alignment horizontal="right" vertical="center"/>
    </xf>
    <xf numFmtId="167" fontId="24" fillId="0" borderId="1" xfId="0" applyNumberFormat="1" applyFont="1" applyFill="1" applyBorder="1" applyAlignment="1">
      <alignment horizontal="right" vertical="center"/>
    </xf>
    <xf numFmtId="167" fontId="39" fillId="0" borderId="1" xfId="0" applyNumberFormat="1" applyFont="1" applyFill="1" applyBorder="1" applyAlignment="1" applyProtection="1">
      <alignment horizontal="right" vertical="center"/>
    </xf>
    <xf numFmtId="166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NumberFormat="1" applyFont="1" applyFill="1" applyBorder="1" applyAlignment="1" applyProtection="1">
      <alignment vertical="center" wrapText="1"/>
    </xf>
    <xf numFmtId="169" fontId="6" fillId="0" borderId="1" xfId="0" applyNumberFormat="1" applyFont="1" applyFill="1" applyBorder="1" applyAlignment="1" applyProtection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 vertical="center" wrapText="1"/>
    </xf>
    <xf numFmtId="49" fontId="7" fillId="0" borderId="1" xfId="0" applyNumberFormat="1" applyFont="1" applyFill="1" applyBorder="1" applyAlignment="1" applyProtection="1">
      <alignment horizontal="right" vertical="top"/>
      <protection locked="0"/>
    </xf>
    <xf numFmtId="0" fontId="7" fillId="0" borderId="1" xfId="0" applyFont="1" applyFill="1" applyBorder="1" applyAlignment="1">
      <alignment vertical="center" wrapText="1"/>
    </xf>
    <xf numFmtId="167" fontId="7" fillId="0" borderId="1" xfId="0" applyNumberFormat="1" applyFont="1" applyFill="1" applyBorder="1" applyAlignment="1">
      <alignment horizontal="right" vertical="center"/>
    </xf>
    <xf numFmtId="0" fontId="27" fillId="0" borderId="8" xfId="0" applyFont="1" applyFill="1" applyBorder="1" applyAlignment="1">
      <alignment horizontal="left" vertical="center" wrapText="1"/>
    </xf>
    <xf numFmtId="0" fontId="45" fillId="0" borderId="8" xfId="0" applyFont="1" applyFill="1" applyBorder="1" applyAlignment="1">
      <alignment horizontal="center" vertical="center" wrapText="1"/>
    </xf>
    <xf numFmtId="0" fontId="46" fillId="0" borderId="8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46" fillId="0" borderId="0" xfId="0" applyFont="1" applyFill="1" applyBorder="1" applyAlignment="1">
      <alignment horizontal="center" vertical="center" wrapText="1"/>
    </xf>
    <xf numFmtId="166" fontId="5" fillId="4" borderId="1" xfId="0" applyNumberFormat="1" applyFont="1" applyFill="1" applyBorder="1" applyAlignment="1" applyProtection="1">
      <alignment horizontal="left" vertical="top" wrapText="1"/>
      <protection locked="0"/>
    </xf>
    <xf numFmtId="167" fontId="6" fillId="4" borderId="1" xfId="0" applyNumberFormat="1" applyFont="1" applyFill="1" applyBorder="1" applyAlignment="1" applyProtection="1">
      <alignment horizontal="right"/>
    </xf>
    <xf numFmtId="0" fontId="40" fillId="4" borderId="0" xfId="0" applyFont="1" applyFill="1" applyAlignment="1">
      <alignment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167" fontId="18" fillId="0" borderId="1" xfId="0" applyNumberFormat="1" applyFont="1" applyFill="1" applyBorder="1" applyAlignment="1">
      <alignment horizontal="center" vertical="top" wrapText="1"/>
    </xf>
    <xf numFmtId="167" fontId="7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right"/>
    </xf>
    <xf numFmtId="167" fontId="12" fillId="0" borderId="1" xfId="0" applyNumberFormat="1" applyFont="1" applyFill="1" applyBorder="1" applyAlignment="1">
      <alignment vertical="center"/>
    </xf>
    <xf numFmtId="165" fontId="6" fillId="0" borderId="1" xfId="0" applyNumberFormat="1" applyFont="1" applyFill="1" applyBorder="1" applyAlignment="1">
      <alignment horizontal="right" vertical="center"/>
    </xf>
    <xf numFmtId="167" fontId="5" fillId="0" borderId="1" xfId="0" applyNumberFormat="1" applyFont="1" applyFill="1" applyBorder="1" applyAlignment="1"/>
    <xf numFmtId="0" fontId="6" fillId="0" borderId="1" xfId="0" applyFont="1" applyFill="1" applyBorder="1" applyAlignment="1">
      <alignment horizontal="right"/>
    </xf>
    <xf numFmtId="167" fontId="14" fillId="0" borderId="1" xfId="0" applyNumberFormat="1" applyFont="1" applyFill="1" applyBorder="1" applyAlignment="1">
      <alignment vertical="center"/>
    </xf>
    <xf numFmtId="167" fontId="6" fillId="0" borderId="1" xfId="0" applyNumberFormat="1" applyFont="1" applyFill="1" applyBorder="1" applyAlignment="1"/>
    <xf numFmtId="49" fontId="5" fillId="0" borderId="1" xfId="0" applyNumberFormat="1" applyFont="1" applyFill="1" applyBorder="1" applyAlignment="1" applyProtection="1">
      <alignment horizontal="right" wrapText="1"/>
      <protection locked="0"/>
    </xf>
    <xf numFmtId="167" fontId="5" fillId="0" borderId="1" xfId="0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 applyProtection="1">
      <alignment horizontal="right" wrapText="1"/>
      <protection locked="0"/>
    </xf>
    <xf numFmtId="0" fontId="40" fillId="0" borderId="0" xfId="0" applyFont="1" applyFill="1"/>
    <xf numFmtId="167" fontId="2" fillId="0" borderId="0" xfId="0" applyNumberFormat="1" applyFont="1" applyFill="1"/>
    <xf numFmtId="0" fontId="6" fillId="0" borderId="1" xfId="0" applyFont="1" applyFill="1" applyBorder="1" applyAlignment="1">
      <alignment horizontal="justify" wrapText="1"/>
    </xf>
    <xf numFmtId="0" fontId="40" fillId="0" borderId="0" xfId="0" applyFont="1" applyFill="1" applyAlignment="1">
      <alignment vertical="center" wrapText="1"/>
    </xf>
    <xf numFmtId="167" fontId="6" fillId="0" borderId="1" xfId="0" applyNumberFormat="1" applyFont="1" applyFill="1" applyBorder="1" applyAlignment="1" applyProtection="1">
      <alignment horizontal="right"/>
    </xf>
    <xf numFmtId="167" fontId="5" fillId="0" borderId="1" xfId="0" applyNumberFormat="1" applyFont="1" applyFill="1" applyBorder="1" applyAlignment="1" applyProtection="1">
      <alignment horizontal="right" vertical="center"/>
    </xf>
    <xf numFmtId="167" fontId="12" fillId="0" borderId="1" xfId="0" applyNumberFormat="1" applyFont="1" applyFill="1" applyBorder="1" applyAlignment="1" applyProtection="1">
      <alignment horizontal="right" vertical="center"/>
    </xf>
    <xf numFmtId="167" fontId="10" fillId="0" borderId="1" xfId="0" applyNumberFormat="1" applyFont="1" applyFill="1" applyBorder="1" applyAlignment="1">
      <alignment horizontal="right"/>
    </xf>
    <xf numFmtId="0" fontId="2" fillId="0" borderId="1" xfId="0" applyFont="1" applyFill="1" applyBorder="1"/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167" fontId="11" fillId="0" borderId="1" xfId="0" applyNumberFormat="1" applyFont="1" applyFill="1" applyBorder="1" applyAlignment="1">
      <alignment horizontal="right" wrapText="1"/>
    </xf>
    <xf numFmtId="167" fontId="14" fillId="0" borderId="1" xfId="0" applyNumberFormat="1" applyFont="1" applyFill="1" applyBorder="1"/>
    <xf numFmtId="167" fontId="6" fillId="0" borderId="1" xfId="0" applyNumberFormat="1" applyFont="1" applyFill="1" applyBorder="1" applyAlignment="1">
      <alignment horizontal="right"/>
    </xf>
    <xf numFmtId="167" fontId="14" fillId="0" borderId="1" xfId="0" applyNumberFormat="1" applyFont="1" applyFill="1" applyBorder="1" applyAlignment="1"/>
    <xf numFmtId="0" fontId="6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/>
    </xf>
    <xf numFmtId="167" fontId="20" fillId="0" borderId="1" xfId="0" applyNumberFormat="1" applyFont="1" applyFill="1" applyBorder="1"/>
    <xf numFmtId="167" fontId="3" fillId="0" borderId="1" xfId="0" applyNumberFormat="1" applyFont="1" applyFill="1" applyBorder="1"/>
    <xf numFmtId="0" fontId="5" fillId="4" borderId="1" xfId="0" applyFont="1" applyFill="1" applyBorder="1" applyAlignment="1">
      <alignment wrapText="1"/>
    </xf>
    <xf numFmtId="167" fontId="12" fillId="0" borderId="1" xfId="0" applyNumberFormat="1" applyFont="1" applyFill="1" applyBorder="1"/>
    <xf numFmtId="165" fontId="5" fillId="0" borderId="1" xfId="0" applyNumberFormat="1" applyFont="1" applyFill="1" applyBorder="1" applyAlignment="1">
      <alignment horizontal="right" vertical="center"/>
    </xf>
    <xf numFmtId="167" fontId="6" fillId="0" borderId="1" xfId="0" applyNumberFormat="1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right" vertical="center" wrapText="1"/>
    </xf>
    <xf numFmtId="167" fontId="35" fillId="0" borderId="1" xfId="0" applyNumberFormat="1" applyFont="1" applyFill="1" applyBorder="1" applyAlignment="1">
      <alignment horizontal="right" vertical="center"/>
    </xf>
    <xf numFmtId="167" fontId="7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35" fillId="0" borderId="1" xfId="0" applyFont="1" applyFill="1" applyBorder="1" applyAlignment="1">
      <alignment vertical="top" wrapText="1"/>
    </xf>
    <xf numFmtId="0" fontId="37" fillId="0" borderId="1" xfId="0" applyFont="1" applyFill="1" applyBorder="1" applyAlignment="1">
      <alignment horizontal="right" vertical="center"/>
    </xf>
    <xf numFmtId="0" fontId="37" fillId="0" borderId="1" xfId="0" applyFont="1" applyFill="1" applyBorder="1"/>
    <xf numFmtId="167" fontId="37" fillId="0" borderId="1" xfId="0" applyNumberFormat="1" applyFont="1" applyFill="1" applyBorder="1" applyAlignment="1">
      <alignment vertical="center"/>
    </xf>
    <xf numFmtId="0" fontId="35" fillId="0" borderId="1" xfId="0" applyFont="1" applyFill="1" applyBorder="1" applyAlignment="1">
      <alignment wrapText="1"/>
    </xf>
    <xf numFmtId="167" fontId="18" fillId="0" borderId="1" xfId="0" applyNumberFormat="1" applyFont="1" applyFill="1" applyBorder="1" applyAlignment="1" applyProtection="1">
      <alignment horizontal="right" vertical="center" wrapText="1"/>
    </xf>
    <xf numFmtId="0" fontId="6" fillId="0" borderId="1" xfId="0" applyNumberFormat="1" applyFont="1" applyFill="1" applyBorder="1" applyAlignment="1">
      <alignment horizontal="right" vertical="center" wrapText="1"/>
    </xf>
    <xf numFmtId="165" fontId="9" fillId="0" borderId="0" xfId="0" applyNumberFormat="1" applyFont="1" applyFill="1" applyBorder="1" applyAlignment="1">
      <alignment horizontal="center" vertical="center" wrapText="1"/>
    </xf>
    <xf numFmtId="165" fontId="21" fillId="4" borderId="1" xfId="0" applyNumberFormat="1" applyFont="1" applyFill="1" applyBorder="1" applyAlignment="1" applyProtection="1">
      <alignment horizontal="right" vertical="center" wrapText="1"/>
    </xf>
    <xf numFmtId="165" fontId="22" fillId="4" borderId="1" xfId="0" applyNumberFormat="1" applyFont="1" applyFill="1" applyBorder="1" applyAlignment="1">
      <alignment horizontal="right" vertical="center"/>
    </xf>
    <xf numFmtId="165" fontId="21" fillId="4" borderId="1" xfId="0" applyNumberFormat="1" applyFont="1" applyFill="1" applyBorder="1" applyAlignment="1">
      <alignment horizontal="right" vertical="center"/>
    </xf>
    <xf numFmtId="165" fontId="42" fillId="0" borderId="1" xfId="0" applyNumberFormat="1" applyFont="1" applyFill="1" applyBorder="1" applyAlignment="1" applyProtection="1">
      <alignment vertical="center"/>
    </xf>
    <xf numFmtId="165" fontId="6" fillId="0" borderId="1" xfId="0" applyNumberFormat="1" applyFont="1" applyFill="1" applyBorder="1" applyAlignment="1">
      <alignment horizontal="right" vertical="center" wrapText="1"/>
    </xf>
    <xf numFmtId="165" fontId="47" fillId="0" borderId="1" xfId="0" applyNumberFormat="1" applyFont="1" applyFill="1" applyBorder="1" applyAlignment="1" applyProtection="1">
      <alignment horizontal="right" vertical="center"/>
    </xf>
    <xf numFmtId="165" fontId="34" fillId="0" borderId="1" xfId="0" applyNumberFormat="1" applyFont="1" applyFill="1" applyBorder="1" applyAlignment="1" applyProtection="1">
      <alignment horizontal="right" vertical="center" wrapText="1"/>
    </xf>
    <xf numFmtId="165" fontId="5" fillId="0" borderId="1" xfId="0" applyNumberFormat="1" applyFont="1" applyFill="1" applyBorder="1" applyAlignment="1" applyProtection="1">
      <alignment horizontal="right" vertical="center" wrapText="1"/>
    </xf>
    <xf numFmtId="165" fontId="5" fillId="4" borderId="1" xfId="0" applyNumberFormat="1" applyFont="1" applyFill="1" applyBorder="1" applyAlignment="1" applyProtection="1">
      <alignment horizontal="right" vertical="center" wrapText="1"/>
    </xf>
    <xf numFmtId="165" fontId="44" fillId="4" borderId="1" xfId="0" applyNumberFormat="1" applyFont="1" applyFill="1" applyBorder="1" applyAlignment="1" applyProtection="1">
      <alignment horizontal="right" vertical="center" wrapText="1"/>
    </xf>
    <xf numFmtId="165" fontId="50" fillId="4" borderId="1" xfId="0" applyNumberFormat="1" applyFont="1" applyFill="1" applyBorder="1" applyAlignment="1" applyProtection="1">
      <alignment horizontal="right" vertical="center" wrapText="1"/>
    </xf>
    <xf numFmtId="165" fontId="44" fillId="0" borderId="1" xfId="0" applyNumberFormat="1" applyFont="1" applyFill="1" applyBorder="1" applyAlignment="1" applyProtection="1">
      <alignment horizontal="right" vertical="center" wrapText="1"/>
    </xf>
    <xf numFmtId="165" fontId="10" fillId="0" borderId="1" xfId="0" applyNumberFormat="1" applyFont="1" applyFill="1" applyBorder="1" applyAlignment="1" applyProtection="1">
      <alignment horizontal="right" vertical="center" wrapText="1"/>
    </xf>
    <xf numFmtId="165" fontId="7" fillId="0" borderId="1" xfId="0" applyNumberFormat="1" applyFont="1" applyFill="1" applyBorder="1" applyAlignment="1">
      <alignment horizontal="center" vertical="top" wrapText="1"/>
    </xf>
    <xf numFmtId="165" fontId="3" fillId="0" borderId="1" xfId="0" applyNumberFormat="1" applyFont="1" applyFill="1" applyBorder="1" applyAlignment="1">
      <alignment horizontal="right"/>
    </xf>
    <xf numFmtId="165" fontId="3" fillId="0" borderId="0" xfId="0" applyNumberFormat="1" applyFont="1" applyFill="1" applyAlignment="1">
      <alignment horizontal="right"/>
    </xf>
    <xf numFmtId="165" fontId="3" fillId="0" borderId="0" xfId="0" applyNumberFormat="1" applyFont="1" applyAlignment="1">
      <alignment horizontal="right"/>
    </xf>
    <xf numFmtId="0" fontId="7" fillId="0" borderId="1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vertical="center"/>
    </xf>
    <xf numFmtId="0" fontId="35" fillId="0" borderId="1" xfId="0" applyFont="1" applyFill="1" applyBorder="1" applyAlignment="1">
      <alignment vertical="center" wrapText="1"/>
    </xf>
    <xf numFmtId="49" fontId="35" fillId="0" borderId="1" xfId="0" applyNumberFormat="1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left" vertical="top" wrapText="1"/>
    </xf>
    <xf numFmtId="167" fontId="11" fillId="0" borderId="1" xfId="0" applyNumberFormat="1" applyFont="1" applyFill="1" applyBorder="1"/>
    <xf numFmtId="0" fontId="7" fillId="0" borderId="1" xfId="0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>
      <alignment horizontal="left" vertical="center" wrapText="1"/>
    </xf>
    <xf numFmtId="3" fontId="25" fillId="0" borderId="1" xfId="0" applyNumberFormat="1" applyFont="1" applyFill="1" applyBorder="1" applyAlignment="1">
      <alignment horizontal="center" vertical="center" wrapText="1"/>
    </xf>
    <xf numFmtId="167" fontId="14" fillId="0" borderId="1" xfId="0" applyNumberFormat="1" applyFont="1" applyFill="1" applyBorder="1" applyAlignment="1" applyProtection="1">
      <alignment horizontal="right" vertical="center"/>
    </xf>
    <xf numFmtId="167" fontId="6" fillId="0" borderId="1" xfId="0" applyNumberFormat="1" applyFont="1" applyFill="1" applyBorder="1" applyAlignment="1">
      <alignment horizontal="center" vertical="top" wrapText="1"/>
    </xf>
    <xf numFmtId="0" fontId="51" fillId="0" borderId="0" xfId="0" applyFont="1" applyFill="1"/>
    <xf numFmtId="0" fontId="5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165" fontId="30" fillId="0" borderId="0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42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41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printerSettings" Target="../printerSettings/printerSettings40.bin"/><Relationship Id="rId45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4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J1121"/>
  <sheetViews>
    <sheetView tabSelected="1" view="pageBreakPreview" zoomScale="90" zoomScaleNormal="75" zoomScaleSheetLayoutView="90" workbookViewId="0">
      <pane xSplit="2" ySplit="7" topLeftCell="E8" activePane="bottomRight" state="frozen"/>
      <selection pane="topRight" activeCell="C1" sqref="C1"/>
      <selection pane="bottomLeft" activeCell="A8" sqref="A8"/>
      <selection pane="bottomRight" activeCell="K1" sqref="K1:L1048576"/>
    </sheetView>
  </sheetViews>
  <sheetFormatPr defaultColWidth="9.140625" defaultRowHeight="18.75"/>
  <cols>
    <col min="1" max="1" width="19.5703125" style="2" customWidth="1"/>
    <col min="2" max="2" width="120.28515625" style="36" customWidth="1"/>
    <col min="3" max="3" width="20.7109375" style="16" customWidth="1"/>
    <col min="4" max="4" width="21.28515625" style="16" customWidth="1"/>
    <col min="5" max="5" width="20.140625" style="12" customWidth="1"/>
    <col min="6" max="6" width="17.5703125" style="18" customWidth="1"/>
    <col min="7" max="7" width="20.5703125" style="13" customWidth="1"/>
    <col min="8" max="8" width="19.5703125" style="11" customWidth="1"/>
    <col min="9" max="9" width="19.85546875" style="14" customWidth="1"/>
    <col min="10" max="10" width="17.42578125" style="259" customWidth="1"/>
    <col min="11" max="11" width="12.7109375" style="1" customWidth="1"/>
    <col min="12" max="16384" width="9.140625" style="1"/>
  </cols>
  <sheetData>
    <row r="1" spans="1:10" s="3" customFormat="1" ht="93.75" customHeight="1">
      <c r="A1" s="279" t="s">
        <v>426</v>
      </c>
      <c r="B1" s="279"/>
      <c r="C1" s="279"/>
      <c r="D1" s="279"/>
      <c r="E1" s="279"/>
      <c r="F1" s="279"/>
      <c r="G1" s="279"/>
      <c r="H1" s="279"/>
      <c r="I1" s="279"/>
      <c r="J1" s="279"/>
    </row>
    <row r="2" spans="1:10" s="3" customFormat="1" ht="42" customHeight="1">
      <c r="A2" s="24"/>
      <c r="B2" s="34"/>
      <c r="C2" s="24"/>
      <c r="D2" s="24"/>
      <c r="E2" s="28"/>
      <c r="F2" s="28"/>
      <c r="G2" s="24"/>
      <c r="H2" s="24"/>
      <c r="I2" s="24"/>
      <c r="J2" s="242"/>
    </row>
    <row r="3" spans="1:10" s="3" customFormat="1" ht="21" customHeight="1">
      <c r="A3" s="281" t="s">
        <v>2</v>
      </c>
      <c r="B3" s="282" t="s">
        <v>3</v>
      </c>
      <c r="C3" s="280" t="s">
        <v>0</v>
      </c>
      <c r="D3" s="280"/>
      <c r="E3" s="280"/>
      <c r="F3" s="280"/>
      <c r="G3" s="280" t="s">
        <v>1</v>
      </c>
      <c r="H3" s="280"/>
      <c r="I3" s="280"/>
      <c r="J3" s="280"/>
    </row>
    <row r="4" spans="1:10" s="21" customFormat="1" ht="83.25" customHeight="1">
      <c r="A4" s="281"/>
      <c r="B4" s="282"/>
      <c r="C4" s="23" t="s">
        <v>427</v>
      </c>
      <c r="D4" s="23" t="s">
        <v>428</v>
      </c>
      <c r="E4" s="23" t="s">
        <v>31</v>
      </c>
      <c r="F4" s="32" t="s">
        <v>32</v>
      </c>
      <c r="G4" s="23" t="s">
        <v>427</v>
      </c>
      <c r="H4" s="23" t="s">
        <v>428</v>
      </c>
      <c r="I4" s="23" t="s">
        <v>31</v>
      </c>
      <c r="J4" s="32" t="s">
        <v>32</v>
      </c>
    </row>
    <row r="5" spans="1:10" s="27" customFormat="1" ht="20.25" customHeight="1">
      <c r="A5" s="25">
        <v>1</v>
      </c>
      <c r="B5" s="35">
        <v>2</v>
      </c>
      <c r="C5" s="26">
        <v>3</v>
      </c>
      <c r="D5" s="26">
        <v>4</v>
      </c>
      <c r="E5" s="268">
        <v>5</v>
      </c>
      <c r="F5" s="31">
        <v>6</v>
      </c>
      <c r="G5" s="26">
        <v>7</v>
      </c>
      <c r="H5" s="26">
        <v>8</v>
      </c>
      <c r="I5" s="26">
        <v>9</v>
      </c>
      <c r="J5" s="31">
        <v>10</v>
      </c>
    </row>
    <row r="6" spans="1:10" s="3" customFormat="1" ht="22.5">
      <c r="A6" s="274" t="s">
        <v>251</v>
      </c>
      <c r="B6" s="274"/>
      <c r="C6" s="274"/>
      <c r="D6" s="274"/>
      <c r="E6" s="274"/>
      <c r="F6" s="274"/>
      <c r="G6" s="274"/>
      <c r="H6" s="274"/>
      <c r="I6" s="274"/>
      <c r="J6" s="274"/>
    </row>
    <row r="7" spans="1:10" s="21" customFormat="1" ht="20.25">
      <c r="A7" s="212">
        <v>10000000</v>
      </c>
      <c r="B7" s="166" t="s">
        <v>328</v>
      </c>
      <c r="C7" s="232">
        <f>C8+C17+C18+C24+C43</f>
        <v>2210747.0449999999</v>
      </c>
      <c r="D7" s="232">
        <f>D8+D17+D18+D24+D43</f>
        <v>2547168.7400000002</v>
      </c>
      <c r="E7" s="51">
        <f t="shared" ref="E7:E70" si="0">SUM(D7-C7)</f>
        <v>336421.6950000003</v>
      </c>
      <c r="F7" s="52">
        <f t="shared" ref="F7:F69" si="1">SUM(D7/C7*100)</f>
        <v>115.21755714933005</v>
      </c>
      <c r="G7" s="232">
        <f>G43+G44</f>
        <v>587.17199999999991</v>
      </c>
      <c r="H7" s="232">
        <f>H43+H44</f>
        <v>747.18200000000002</v>
      </c>
      <c r="I7" s="51">
        <f t="shared" ref="I7:I68" si="2">SUM(H7-G7)</f>
        <v>160.0100000000001</v>
      </c>
      <c r="J7" s="109">
        <f>H7/G7*100</f>
        <v>127.25095883318689</v>
      </c>
    </row>
    <row r="8" spans="1:10" s="3" customFormat="1" ht="26.45" customHeight="1">
      <c r="A8" s="219">
        <v>11000000</v>
      </c>
      <c r="B8" s="124" t="s">
        <v>329</v>
      </c>
      <c r="C8" s="56">
        <f>C9+C15</f>
        <v>1476527.8769999999</v>
      </c>
      <c r="D8" s="56">
        <f>D9+D15</f>
        <v>1728722.1340000001</v>
      </c>
      <c r="E8" s="46">
        <f t="shared" si="0"/>
        <v>252194.25700000022</v>
      </c>
      <c r="F8" s="47">
        <f t="shared" si="1"/>
        <v>117.08022319987666</v>
      </c>
      <c r="G8" s="56"/>
      <c r="H8" s="56"/>
      <c r="I8" s="51"/>
      <c r="J8" s="109"/>
    </row>
    <row r="9" spans="1:10" s="3" customFormat="1">
      <c r="A9" s="219">
        <v>11010000</v>
      </c>
      <c r="B9" s="124" t="s">
        <v>330</v>
      </c>
      <c r="C9" s="226">
        <f>SUM(C10:C14)</f>
        <v>1474883.0959999999</v>
      </c>
      <c r="D9" s="226">
        <f>SUM(D10:D14)</f>
        <v>1727101.149</v>
      </c>
      <c r="E9" s="46">
        <f t="shared" si="0"/>
        <v>252218.05300000007</v>
      </c>
      <c r="F9" s="47">
        <f t="shared" si="1"/>
        <v>117.100884380873</v>
      </c>
      <c r="G9" s="56"/>
      <c r="H9" s="56"/>
      <c r="I9" s="51"/>
      <c r="J9" s="109"/>
    </row>
    <row r="10" spans="1:10" s="3" customFormat="1" ht="41.45" customHeight="1">
      <c r="A10" s="219">
        <v>11010100</v>
      </c>
      <c r="B10" s="124" t="s">
        <v>331</v>
      </c>
      <c r="C10" s="56">
        <v>1217995.3089999999</v>
      </c>
      <c r="D10" s="56">
        <v>1418680.274</v>
      </c>
      <c r="E10" s="46">
        <f t="shared" si="0"/>
        <v>200684.96500000008</v>
      </c>
      <c r="F10" s="47">
        <f t="shared" si="1"/>
        <v>116.4766615698025</v>
      </c>
      <c r="G10" s="56"/>
      <c r="H10" s="56"/>
      <c r="I10" s="51"/>
      <c r="J10" s="109"/>
    </row>
    <row r="11" spans="1:10" s="3" customFormat="1" ht="41.45" customHeight="1">
      <c r="A11" s="227">
        <v>11010200</v>
      </c>
      <c r="B11" s="124" t="s">
        <v>332</v>
      </c>
      <c r="C11" s="56">
        <v>209138.11799999999</v>
      </c>
      <c r="D11" s="56">
        <v>245462.10699999999</v>
      </c>
      <c r="E11" s="46">
        <f t="shared" si="0"/>
        <v>36323.989000000001</v>
      </c>
      <c r="F11" s="47">
        <f t="shared" si="1"/>
        <v>117.36842109289709</v>
      </c>
      <c r="G11" s="56"/>
      <c r="H11" s="56"/>
      <c r="I11" s="51"/>
      <c r="J11" s="109"/>
    </row>
    <row r="12" spans="1:10" s="3" customFormat="1" ht="41.45" customHeight="1">
      <c r="A12" s="227">
        <v>11010400</v>
      </c>
      <c r="B12" s="124" t="s">
        <v>333</v>
      </c>
      <c r="C12" s="56">
        <v>27419.188999999998</v>
      </c>
      <c r="D12" s="56">
        <v>35796.561000000002</v>
      </c>
      <c r="E12" s="46">
        <f t="shared" si="0"/>
        <v>8377.372000000003</v>
      </c>
      <c r="F12" s="47">
        <f t="shared" si="1"/>
        <v>130.5529532620385</v>
      </c>
      <c r="G12" s="56"/>
      <c r="H12" s="56"/>
      <c r="I12" s="51"/>
      <c r="J12" s="109"/>
    </row>
    <row r="13" spans="1:10" s="3" customFormat="1" ht="39" customHeight="1">
      <c r="A13" s="227">
        <v>11010500</v>
      </c>
      <c r="B13" s="124" t="s">
        <v>334</v>
      </c>
      <c r="C13" s="56">
        <v>19887.059000000001</v>
      </c>
      <c r="D13" s="56">
        <v>27162.206999999999</v>
      </c>
      <c r="E13" s="46">
        <f t="shared" si="0"/>
        <v>7275.1479999999974</v>
      </c>
      <c r="F13" s="47">
        <f t="shared" si="1"/>
        <v>136.58232220259413</v>
      </c>
      <c r="G13" s="56"/>
      <c r="H13" s="56"/>
      <c r="I13" s="51"/>
      <c r="J13" s="109"/>
    </row>
    <row r="14" spans="1:10" s="3" customFormat="1" ht="45.6" customHeight="1">
      <c r="A14" s="227">
        <v>11010900</v>
      </c>
      <c r="B14" s="124" t="s">
        <v>335</v>
      </c>
      <c r="C14" s="56">
        <v>443.42099999999999</v>
      </c>
      <c r="D14" s="56"/>
      <c r="E14" s="46">
        <f t="shared" si="0"/>
        <v>-443.42099999999999</v>
      </c>
      <c r="F14" s="47">
        <f t="shared" si="1"/>
        <v>0</v>
      </c>
      <c r="G14" s="56"/>
      <c r="H14" s="56"/>
      <c r="I14" s="51"/>
      <c r="J14" s="109"/>
    </row>
    <row r="15" spans="1:10" s="3" customFormat="1">
      <c r="A15" s="219">
        <v>11020000</v>
      </c>
      <c r="B15" s="124" t="s">
        <v>336</v>
      </c>
      <c r="C15" s="226">
        <f>C16</f>
        <v>1644.7809999999999</v>
      </c>
      <c r="D15" s="226">
        <f>D16</f>
        <v>1620.9849999999999</v>
      </c>
      <c r="E15" s="46">
        <f t="shared" si="0"/>
        <v>-23.796000000000049</v>
      </c>
      <c r="F15" s="47">
        <f t="shared" si="1"/>
        <v>98.553242042557642</v>
      </c>
      <c r="G15" s="56"/>
      <c r="H15" s="56"/>
      <c r="I15" s="51"/>
      <c r="J15" s="109"/>
    </row>
    <row r="16" spans="1:10" s="19" customFormat="1" ht="24.6" customHeight="1">
      <c r="A16" s="219">
        <v>11020200</v>
      </c>
      <c r="B16" s="124" t="s">
        <v>337</v>
      </c>
      <c r="C16" s="56">
        <v>1644.7809999999999</v>
      </c>
      <c r="D16" s="56">
        <v>1620.9849999999999</v>
      </c>
      <c r="E16" s="46">
        <f t="shared" si="0"/>
        <v>-23.796000000000049</v>
      </c>
      <c r="F16" s="47">
        <f t="shared" si="1"/>
        <v>98.553242042557642</v>
      </c>
      <c r="G16" s="56"/>
      <c r="H16" s="56"/>
      <c r="I16" s="51"/>
      <c r="J16" s="109"/>
    </row>
    <row r="17" spans="1:10" s="3" customFormat="1" ht="22.9" customHeight="1">
      <c r="A17" s="228">
        <v>13000000</v>
      </c>
      <c r="B17" s="44" t="s">
        <v>338</v>
      </c>
      <c r="C17" s="57">
        <v>13.11</v>
      </c>
      <c r="D17" s="57">
        <v>13.756</v>
      </c>
      <c r="E17" s="46">
        <f t="shared" si="0"/>
        <v>0.6460000000000008</v>
      </c>
      <c r="F17" s="47">
        <f t="shared" si="1"/>
        <v>104.92753623188406</v>
      </c>
      <c r="G17" s="56"/>
      <c r="H17" s="56"/>
      <c r="I17" s="51"/>
      <c r="J17" s="109"/>
    </row>
    <row r="18" spans="1:10" s="5" customFormat="1" ht="22.15" customHeight="1">
      <c r="A18" s="228">
        <v>14000000</v>
      </c>
      <c r="B18" s="124" t="s">
        <v>339</v>
      </c>
      <c r="C18" s="57">
        <f>C19+C21+C23</f>
        <v>162465.73800000001</v>
      </c>
      <c r="D18" s="57">
        <f>D19+D21+D23</f>
        <v>136216.90600000002</v>
      </c>
      <c r="E18" s="46">
        <f t="shared" si="0"/>
        <v>-26248.831999999995</v>
      </c>
      <c r="F18" s="47">
        <f t="shared" si="1"/>
        <v>83.843466122069387</v>
      </c>
      <c r="G18" s="56"/>
      <c r="H18" s="56"/>
      <c r="I18" s="51"/>
      <c r="J18" s="109"/>
    </row>
    <row r="19" spans="1:10" s="5" customFormat="1" ht="22.15" customHeight="1">
      <c r="A19" s="230" t="s">
        <v>340</v>
      </c>
      <c r="B19" s="124" t="s">
        <v>341</v>
      </c>
      <c r="C19" s="57">
        <f>C20</f>
        <v>15744.252</v>
      </c>
      <c r="D19" s="57">
        <f>D20</f>
        <v>11209.441000000001</v>
      </c>
      <c r="E19" s="46">
        <f t="shared" si="0"/>
        <v>-4534.8109999999997</v>
      </c>
      <c r="F19" s="47">
        <f t="shared" si="1"/>
        <v>71.197037496605105</v>
      </c>
      <c r="G19" s="56"/>
      <c r="H19" s="56"/>
      <c r="I19" s="51"/>
      <c r="J19" s="109"/>
    </row>
    <row r="20" spans="1:10" s="5" customFormat="1" ht="21" customHeight="1">
      <c r="A20" s="230" t="s">
        <v>342</v>
      </c>
      <c r="B20" s="124" t="s">
        <v>343</v>
      </c>
      <c r="C20" s="57">
        <v>15744.252</v>
      </c>
      <c r="D20" s="57">
        <v>11209.441000000001</v>
      </c>
      <c r="E20" s="46">
        <f t="shared" si="0"/>
        <v>-4534.8109999999997</v>
      </c>
      <c r="F20" s="47">
        <f t="shared" si="1"/>
        <v>71.197037496605105</v>
      </c>
      <c r="G20" s="56"/>
      <c r="H20" s="56"/>
      <c r="I20" s="51"/>
      <c r="J20" s="109"/>
    </row>
    <row r="21" spans="1:10" s="5" customFormat="1" ht="27" customHeight="1">
      <c r="A21" s="230" t="s">
        <v>344</v>
      </c>
      <c r="B21" s="124" t="s">
        <v>345</v>
      </c>
      <c r="C21" s="57">
        <f>C22</f>
        <v>55089.743999999999</v>
      </c>
      <c r="D21" s="57">
        <v>38069.383999999998</v>
      </c>
      <c r="E21" s="46">
        <f t="shared" si="0"/>
        <v>-17020.36</v>
      </c>
      <c r="F21" s="47">
        <f t="shared" si="1"/>
        <v>69.104303697617482</v>
      </c>
      <c r="G21" s="56"/>
      <c r="H21" s="56"/>
      <c r="I21" s="51"/>
      <c r="J21" s="109"/>
    </row>
    <row r="22" spans="1:10" s="5" customFormat="1" ht="19.149999999999999" customHeight="1">
      <c r="A22" s="230" t="s">
        <v>346</v>
      </c>
      <c r="B22" s="124" t="s">
        <v>343</v>
      </c>
      <c r="C22" s="57">
        <v>55089.743999999999</v>
      </c>
      <c r="D22" s="57">
        <v>38069.383999999998</v>
      </c>
      <c r="E22" s="46">
        <f t="shared" si="0"/>
        <v>-17020.36</v>
      </c>
      <c r="F22" s="47">
        <f t="shared" si="1"/>
        <v>69.104303697617482</v>
      </c>
      <c r="G22" s="56"/>
      <c r="H22" s="56"/>
      <c r="I22" s="51"/>
      <c r="J22" s="109"/>
    </row>
    <row r="23" spans="1:10" s="5" customFormat="1" ht="23.45" customHeight="1">
      <c r="A23" s="219">
        <v>14040000</v>
      </c>
      <c r="B23" s="124" t="s">
        <v>347</v>
      </c>
      <c r="C23" s="56">
        <v>91631.741999999998</v>
      </c>
      <c r="D23" s="56">
        <v>86938.081000000006</v>
      </c>
      <c r="E23" s="46">
        <f t="shared" si="0"/>
        <v>-4693.6609999999928</v>
      </c>
      <c r="F23" s="47">
        <f t="shared" si="1"/>
        <v>94.877690964338541</v>
      </c>
      <c r="G23" s="56"/>
      <c r="H23" s="56"/>
      <c r="I23" s="51"/>
      <c r="J23" s="109"/>
    </row>
    <row r="24" spans="1:10" s="5" customFormat="1" ht="27" customHeight="1">
      <c r="A24" s="219">
        <v>18000000</v>
      </c>
      <c r="B24" s="124" t="s">
        <v>348</v>
      </c>
      <c r="C24" s="56">
        <f>C25+C36+C39</f>
        <v>571740.31999999995</v>
      </c>
      <c r="D24" s="56">
        <f>D25+D36+D39</f>
        <v>682215.9439999999</v>
      </c>
      <c r="E24" s="46">
        <f t="shared" si="0"/>
        <v>110475.62399999995</v>
      </c>
      <c r="F24" s="47">
        <f t="shared" si="1"/>
        <v>119.32269251187321</v>
      </c>
      <c r="G24" s="56"/>
      <c r="H24" s="56"/>
      <c r="I24" s="51"/>
      <c r="J24" s="109"/>
    </row>
    <row r="25" spans="1:10" s="5" customFormat="1" ht="23.45" customHeight="1">
      <c r="A25" s="219">
        <v>18010000</v>
      </c>
      <c r="B25" s="124" t="s">
        <v>349</v>
      </c>
      <c r="C25" s="56">
        <f>SUM(C26:C35)</f>
        <v>267607.69499999995</v>
      </c>
      <c r="D25" s="56">
        <f>SUM(D26:D35)</f>
        <v>309326.89299999992</v>
      </c>
      <c r="E25" s="46">
        <f t="shared" si="0"/>
        <v>41719.197999999975</v>
      </c>
      <c r="F25" s="47">
        <f t="shared" si="1"/>
        <v>115.58968549091983</v>
      </c>
      <c r="G25" s="56"/>
      <c r="H25" s="56"/>
      <c r="I25" s="51"/>
      <c r="J25" s="109"/>
    </row>
    <row r="26" spans="1:10" s="5" customFormat="1" ht="40.9" customHeight="1">
      <c r="A26" s="219">
        <v>18010100</v>
      </c>
      <c r="B26" s="124" t="s">
        <v>350</v>
      </c>
      <c r="C26" s="56">
        <v>470.35300000000001</v>
      </c>
      <c r="D26" s="56">
        <v>204.874</v>
      </c>
      <c r="E26" s="46">
        <f t="shared" si="0"/>
        <v>-265.47900000000004</v>
      </c>
      <c r="F26" s="47">
        <f t="shared" si="1"/>
        <v>43.557498304464943</v>
      </c>
      <c r="G26" s="56"/>
      <c r="H26" s="56"/>
      <c r="I26" s="51"/>
      <c r="J26" s="109"/>
    </row>
    <row r="27" spans="1:10" s="5" customFormat="1" ht="40.15" customHeight="1">
      <c r="A27" s="214">
        <v>18010200</v>
      </c>
      <c r="B27" s="124" t="s">
        <v>351</v>
      </c>
      <c r="C27" s="56">
        <v>1929.123</v>
      </c>
      <c r="D27" s="56">
        <v>2078.239</v>
      </c>
      <c r="E27" s="46">
        <f t="shared" si="0"/>
        <v>149.11599999999999</v>
      </c>
      <c r="F27" s="47">
        <f t="shared" si="1"/>
        <v>107.72973003794988</v>
      </c>
      <c r="G27" s="56"/>
      <c r="H27" s="56"/>
      <c r="I27" s="51"/>
      <c r="J27" s="109"/>
    </row>
    <row r="28" spans="1:10" s="5" customFormat="1" ht="42.6" customHeight="1">
      <c r="A28" s="219">
        <v>18010300</v>
      </c>
      <c r="B28" s="124" t="s">
        <v>352</v>
      </c>
      <c r="C28" s="56">
        <v>3557.1729999999998</v>
      </c>
      <c r="D28" s="56">
        <v>4082.7350000000001</v>
      </c>
      <c r="E28" s="46">
        <f t="shared" si="0"/>
        <v>525.56200000000035</v>
      </c>
      <c r="F28" s="47">
        <f t="shared" si="1"/>
        <v>114.77471014201448</v>
      </c>
      <c r="G28" s="56"/>
      <c r="H28" s="56"/>
      <c r="I28" s="51"/>
      <c r="J28" s="109"/>
    </row>
    <row r="29" spans="1:10" s="5" customFormat="1" ht="41.45" customHeight="1">
      <c r="A29" s="219">
        <v>18010400</v>
      </c>
      <c r="B29" s="124" t="s">
        <v>353</v>
      </c>
      <c r="C29" s="56">
        <v>26297.420999999998</v>
      </c>
      <c r="D29" s="56">
        <v>37540.815000000002</v>
      </c>
      <c r="E29" s="46">
        <f t="shared" si="0"/>
        <v>11243.394000000004</v>
      </c>
      <c r="F29" s="47">
        <f t="shared" si="1"/>
        <v>142.75474009409515</v>
      </c>
      <c r="G29" s="56"/>
      <c r="H29" s="56"/>
      <c r="I29" s="51"/>
      <c r="J29" s="109"/>
    </row>
    <row r="30" spans="1:10" s="5" customFormat="1" ht="22.15" customHeight="1">
      <c r="A30" s="219">
        <v>18010500</v>
      </c>
      <c r="B30" s="124" t="s">
        <v>354</v>
      </c>
      <c r="C30" s="56">
        <v>89420.827999999994</v>
      </c>
      <c r="D30" s="56">
        <v>84621.04</v>
      </c>
      <c r="E30" s="46">
        <f t="shared" si="0"/>
        <v>-4799.7880000000005</v>
      </c>
      <c r="F30" s="47">
        <f t="shared" si="1"/>
        <v>94.632360147682817</v>
      </c>
      <c r="G30" s="56"/>
      <c r="H30" s="56"/>
      <c r="I30" s="51"/>
      <c r="J30" s="109"/>
    </row>
    <row r="31" spans="1:10" s="5" customFormat="1" ht="22.9" customHeight="1">
      <c r="A31" s="219">
        <v>18010600</v>
      </c>
      <c r="B31" s="124" t="s">
        <v>355</v>
      </c>
      <c r="C31" s="56">
        <v>118201.689</v>
      </c>
      <c r="D31" s="231">
        <v>153165.70000000001</v>
      </c>
      <c r="E31" s="46">
        <f t="shared" si="0"/>
        <v>34964.011000000013</v>
      </c>
      <c r="F31" s="47">
        <f t="shared" si="1"/>
        <v>129.57995887859099</v>
      </c>
      <c r="G31" s="56"/>
      <c r="H31" s="56"/>
      <c r="I31" s="51"/>
      <c r="J31" s="109"/>
    </row>
    <row r="32" spans="1:10" s="5" customFormat="1" ht="21" customHeight="1">
      <c r="A32" s="219">
        <v>18010700</v>
      </c>
      <c r="B32" s="124" t="s">
        <v>356</v>
      </c>
      <c r="C32" s="56">
        <v>5256.86</v>
      </c>
      <c r="D32" s="56">
        <v>5194.2120000000004</v>
      </c>
      <c r="E32" s="46">
        <f t="shared" si="0"/>
        <v>-62.647999999999229</v>
      </c>
      <c r="F32" s="47">
        <f t="shared" si="1"/>
        <v>98.808261966268844</v>
      </c>
      <c r="G32" s="56"/>
      <c r="H32" s="56"/>
      <c r="I32" s="51"/>
      <c r="J32" s="109"/>
    </row>
    <row r="33" spans="1:10" s="3" customFormat="1" ht="23.45" customHeight="1">
      <c r="A33" s="219">
        <v>18010900</v>
      </c>
      <c r="B33" s="124" t="s">
        <v>357</v>
      </c>
      <c r="C33" s="56">
        <v>20575.5</v>
      </c>
      <c r="D33" s="56">
        <v>21087.616000000002</v>
      </c>
      <c r="E33" s="46">
        <f t="shared" si="0"/>
        <v>512.1160000000018</v>
      </c>
      <c r="F33" s="47">
        <f t="shared" si="1"/>
        <v>102.48896017107727</v>
      </c>
      <c r="G33" s="56"/>
      <c r="H33" s="56"/>
      <c r="I33" s="51"/>
      <c r="J33" s="109"/>
    </row>
    <row r="34" spans="1:10" s="3" customFormat="1" ht="21" customHeight="1">
      <c r="A34" s="219">
        <v>18011000</v>
      </c>
      <c r="B34" s="124" t="s">
        <v>358</v>
      </c>
      <c r="C34" s="56">
        <v>1127.3989999999999</v>
      </c>
      <c r="D34" s="56">
        <v>678.13800000000003</v>
      </c>
      <c r="E34" s="46">
        <f t="shared" si="0"/>
        <v>-449.26099999999985</v>
      </c>
      <c r="F34" s="47">
        <f t="shared" si="1"/>
        <v>60.150665381111757</v>
      </c>
      <c r="G34" s="56"/>
      <c r="H34" s="56"/>
      <c r="I34" s="51"/>
      <c r="J34" s="109"/>
    </row>
    <row r="35" spans="1:10" s="3" customFormat="1" ht="22.15" customHeight="1">
      <c r="A35" s="219">
        <v>18011100</v>
      </c>
      <c r="B35" s="124" t="s">
        <v>359</v>
      </c>
      <c r="C35" s="56">
        <v>771.34900000000005</v>
      </c>
      <c r="D35" s="56">
        <v>673.524</v>
      </c>
      <c r="E35" s="46">
        <f t="shared" si="0"/>
        <v>-97.825000000000045</v>
      </c>
      <c r="F35" s="47">
        <f t="shared" si="1"/>
        <v>87.317673322970535</v>
      </c>
      <c r="G35" s="56"/>
      <c r="H35" s="56"/>
      <c r="I35" s="51"/>
      <c r="J35" s="109"/>
    </row>
    <row r="36" spans="1:10" s="3" customFormat="1" ht="21" customHeight="1">
      <c r="A36" s="219">
        <v>18030000</v>
      </c>
      <c r="B36" s="124" t="s">
        <v>360</v>
      </c>
      <c r="C36" s="56">
        <f>C37+C38</f>
        <v>1199.857</v>
      </c>
      <c r="D36" s="56">
        <f>D37+D38</f>
        <v>2266.1840000000002</v>
      </c>
      <c r="E36" s="46">
        <f t="shared" si="0"/>
        <v>1066.3270000000002</v>
      </c>
      <c r="F36" s="47" t="s">
        <v>326</v>
      </c>
      <c r="G36" s="56"/>
      <c r="H36" s="56"/>
      <c r="I36" s="51"/>
      <c r="J36" s="109"/>
    </row>
    <row r="37" spans="1:10" s="3" customFormat="1" ht="21.6" customHeight="1">
      <c r="A37" s="219">
        <v>18030100</v>
      </c>
      <c r="B37" s="124" t="s">
        <v>361</v>
      </c>
      <c r="C37" s="56">
        <v>552.48199999999997</v>
      </c>
      <c r="D37" s="56">
        <v>1116.79</v>
      </c>
      <c r="E37" s="46">
        <f t="shared" si="0"/>
        <v>564.30799999999999</v>
      </c>
      <c r="F37" s="47" t="s">
        <v>477</v>
      </c>
      <c r="G37" s="56"/>
      <c r="H37" s="56"/>
      <c r="I37" s="51"/>
      <c r="J37" s="109"/>
    </row>
    <row r="38" spans="1:10" s="3" customFormat="1" ht="22.15" customHeight="1">
      <c r="A38" s="219">
        <v>18030200</v>
      </c>
      <c r="B38" s="124" t="s">
        <v>362</v>
      </c>
      <c r="C38" s="56">
        <v>647.375</v>
      </c>
      <c r="D38" s="56">
        <v>1149.394</v>
      </c>
      <c r="E38" s="46">
        <f t="shared" si="0"/>
        <v>502.01900000000001</v>
      </c>
      <c r="F38" s="47" t="s">
        <v>317</v>
      </c>
      <c r="G38" s="56"/>
      <c r="H38" s="56"/>
      <c r="I38" s="51"/>
      <c r="J38" s="109"/>
    </row>
    <row r="39" spans="1:10" s="3" customFormat="1" ht="22.9" customHeight="1">
      <c r="A39" s="219">
        <v>18050000</v>
      </c>
      <c r="B39" s="124" t="s">
        <v>363</v>
      </c>
      <c r="C39" s="56">
        <f>C40+C41+C42</f>
        <v>302932.76799999998</v>
      </c>
      <c r="D39" s="56">
        <f>D40+D41+D42</f>
        <v>370622.86699999997</v>
      </c>
      <c r="E39" s="46">
        <f t="shared" si="0"/>
        <v>67690.098999999987</v>
      </c>
      <c r="F39" s="47">
        <f t="shared" si="1"/>
        <v>122.344924732606</v>
      </c>
      <c r="G39" s="56"/>
      <c r="H39" s="56"/>
      <c r="I39" s="51"/>
      <c r="J39" s="109"/>
    </row>
    <row r="40" spans="1:10" s="3" customFormat="1" ht="23.45" customHeight="1">
      <c r="A40" s="219">
        <v>18050300</v>
      </c>
      <c r="B40" s="124" t="s">
        <v>364</v>
      </c>
      <c r="C40" s="56">
        <v>59012.339</v>
      </c>
      <c r="D40" s="56">
        <v>69341.508000000002</v>
      </c>
      <c r="E40" s="46">
        <f t="shared" si="0"/>
        <v>10329.169000000002</v>
      </c>
      <c r="F40" s="47">
        <f t="shared" si="1"/>
        <v>117.50340551659883</v>
      </c>
      <c r="G40" s="56"/>
      <c r="H40" s="56"/>
      <c r="I40" s="51"/>
      <c r="J40" s="109"/>
    </row>
    <row r="41" spans="1:10" s="3" customFormat="1" ht="23.45" customHeight="1">
      <c r="A41" s="219">
        <v>18050400</v>
      </c>
      <c r="B41" s="124" t="s">
        <v>365</v>
      </c>
      <c r="C41" s="56">
        <v>243920.02600000001</v>
      </c>
      <c r="D41" s="56">
        <v>301281.359</v>
      </c>
      <c r="E41" s="46">
        <f t="shared" si="0"/>
        <v>57361.332999999984</v>
      </c>
      <c r="F41" s="47">
        <f t="shared" si="1"/>
        <v>123.51645083868594</v>
      </c>
      <c r="G41" s="56"/>
      <c r="H41" s="56"/>
      <c r="I41" s="51"/>
      <c r="J41" s="109"/>
    </row>
    <row r="42" spans="1:10" s="3" customFormat="1" ht="38.450000000000003" customHeight="1">
      <c r="A42" s="219">
        <v>18050500</v>
      </c>
      <c r="B42" s="124" t="s">
        <v>366</v>
      </c>
      <c r="C42" s="56">
        <v>0.40300000000000002</v>
      </c>
      <c r="D42" s="56"/>
      <c r="E42" s="46">
        <f t="shared" si="0"/>
        <v>-0.40300000000000002</v>
      </c>
      <c r="F42" s="47">
        <f>D42/C42</f>
        <v>0</v>
      </c>
      <c r="G42" s="56"/>
      <c r="H42" s="56"/>
      <c r="I42" s="51"/>
      <c r="J42" s="109"/>
    </row>
    <row r="43" spans="1:10" s="3" customFormat="1" ht="21.95" customHeight="1">
      <c r="A43" s="219">
        <v>19010000</v>
      </c>
      <c r="B43" s="124" t="s">
        <v>367</v>
      </c>
      <c r="C43" s="265"/>
      <c r="D43" s="56"/>
      <c r="E43" s="46"/>
      <c r="F43" s="47"/>
      <c r="G43" s="56">
        <v>586.87699999999995</v>
      </c>
      <c r="H43" s="56">
        <v>747.47699999999998</v>
      </c>
      <c r="I43" s="46">
        <f t="shared" si="2"/>
        <v>160.60000000000002</v>
      </c>
      <c r="J43" s="104">
        <f t="shared" ref="J43:J67" si="3">H43/G43*100</f>
        <v>127.36518895782251</v>
      </c>
    </row>
    <row r="44" spans="1:10" s="3" customFormat="1" ht="21" customHeight="1">
      <c r="A44" s="219">
        <v>19050000</v>
      </c>
      <c r="B44" s="113" t="s">
        <v>368</v>
      </c>
      <c r="C44" s="56"/>
      <c r="D44" s="56"/>
      <c r="E44" s="46"/>
      <c r="F44" s="47"/>
      <c r="G44" s="56">
        <v>0.29499999999999998</v>
      </c>
      <c r="H44" s="56">
        <v>-0.29499999999999998</v>
      </c>
      <c r="I44" s="51"/>
      <c r="J44" s="109"/>
    </row>
    <row r="45" spans="1:10" s="3" customFormat="1" ht="42" customHeight="1">
      <c r="A45" s="219">
        <v>19090000</v>
      </c>
      <c r="B45" s="113" t="s">
        <v>421</v>
      </c>
      <c r="C45" s="56"/>
      <c r="D45" s="56"/>
      <c r="E45" s="46"/>
      <c r="F45" s="47"/>
      <c r="G45" s="56"/>
      <c r="H45" s="56"/>
      <c r="I45" s="51"/>
      <c r="J45" s="109"/>
    </row>
    <row r="46" spans="1:10" s="21" customFormat="1">
      <c r="A46" s="266">
        <v>20000000</v>
      </c>
      <c r="B46" s="267" t="s">
        <v>369</v>
      </c>
      <c r="C46" s="232">
        <f>C47+C56+C67</f>
        <v>28388.396000000001</v>
      </c>
      <c r="D46" s="232">
        <f>D47+D56+D67</f>
        <v>43517.103999999999</v>
      </c>
      <c r="E46" s="51">
        <f t="shared" si="0"/>
        <v>15128.707999999999</v>
      </c>
      <c r="F46" s="52" t="s">
        <v>429</v>
      </c>
      <c r="G46" s="232">
        <f>G67+G75</f>
        <v>41534.35</v>
      </c>
      <c r="H46" s="232">
        <f t="shared" ref="H46" si="4">H67+H75</f>
        <v>59086.445</v>
      </c>
      <c r="I46" s="51">
        <f t="shared" si="2"/>
        <v>17552.095000000001</v>
      </c>
      <c r="J46" s="109">
        <f t="shared" si="3"/>
        <v>142.25922639935379</v>
      </c>
    </row>
    <row r="47" spans="1:10" s="3" customFormat="1" ht="24.6" customHeight="1">
      <c r="A47" s="219">
        <v>21000000</v>
      </c>
      <c r="B47" s="124" t="s">
        <v>370</v>
      </c>
      <c r="C47" s="56">
        <f>C48+C49+C55</f>
        <v>2917.6539999999995</v>
      </c>
      <c r="D47" s="56">
        <f>D48+D49</f>
        <v>4188.1810000000005</v>
      </c>
      <c r="E47" s="46">
        <f t="shared" si="0"/>
        <v>1270.527000000001</v>
      </c>
      <c r="F47" s="47">
        <f t="shared" si="1"/>
        <v>143.54618470867351</v>
      </c>
      <c r="G47" s="56"/>
      <c r="H47" s="56"/>
      <c r="I47" s="51"/>
      <c r="J47" s="109"/>
    </row>
    <row r="48" spans="1:10" s="3" customFormat="1" ht="41.45" customHeight="1">
      <c r="A48" s="219">
        <v>21010300</v>
      </c>
      <c r="B48" s="233" t="s">
        <v>371</v>
      </c>
      <c r="C48" s="226">
        <v>2.3450000000000002</v>
      </c>
      <c r="D48" s="56"/>
      <c r="E48" s="46">
        <f t="shared" si="0"/>
        <v>-2.3450000000000002</v>
      </c>
      <c r="F48" s="47">
        <f>D48/C48</f>
        <v>0</v>
      </c>
      <c r="G48" s="56"/>
      <c r="H48" s="56"/>
      <c r="I48" s="51"/>
      <c r="J48" s="109"/>
    </row>
    <row r="49" spans="1:10" s="3" customFormat="1">
      <c r="A49" s="219">
        <v>21080000</v>
      </c>
      <c r="B49" s="124" t="s">
        <v>372</v>
      </c>
      <c r="C49" s="226">
        <f>C50+C51+C52+C53+C54+C55</f>
        <v>2915.3089999999997</v>
      </c>
      <c r="D49" s="226">
        <f>D50+D51+D52+D53+D54+D55</f>
        <v>4188.1810000000005</v>
      </c>
      <c r="E49" s="46">
        <f t="shared" si="0"/>
        <v>1272.8720000000008</v>
      </c>
      <c r="F49" s="47">
        <f t="shared" si="1"/>
        <v>143.66164958843132</v>
      </c>
      <c r="G49" s="56"/>
      <c r="H49" s="56"/>
      <c r="I49" s="51"/>
      <c r="J49" s="109"/>
    </row>
    <row r="50" spans="1:10" s="3" customFormat="1">
      <c r="A50" s="219">
        <v>21080500</v>
      </c>
      <c r="B50" s="124" t="s">
        <v>372</v>
      </c>
      <c r="C50" s="226">
        <v>-64.179000000000002</v>
      </c>
      <c r="D50" s="56">
        <v>370.52199999999999</v>
      </c>
      <c r="E50" s="46">
        <f t="shared" si="0"/>
        <v>434.70100000000002</v>
      </c>
      <c r="F50" s="47">
        <f>D50/C50</f>
        <v>-5.7732591657707344</v>
      </c>
      <c r="G50" s="56"/>
      <c r="H50" s="56"/>
      <c r="I50" s="51"/>
      <c r="J50" s="109"/>
    </row>
    <row r="51" spans="1:10" s="20" customFormat="1" ht="65.25" customHeight="1">
      <c r="A51" s="219">
        <v>21080900</v>
      </c>
      <c r="B51" s="44" t="s">
        <v>373</v>
      </c>
      <c r="C51" s="226">
        <v>0.307</v>
      </c>
      <c r="D51" s="231">
        <v>0.1</v>
      </c>
      <c r="E51" s="46">
        <f t="shared" si="0"/>
        <v>-0.20699999999999999</v>
      </c>
      <c r="F51" s="47">
        <f t="shared" si="1"/>
        <v>32.573289902280131</v>
      </c>
      <c r="G51" s="56"/>
      <c r="H51" s="56"/>
      <c r="I51" s="51"/>
      <c r="J51" s="109"/>
    </row>
    <row r="52" spans="1:10" s="3" customFormat="1" ht="39" customHeight="1">
      <c r="A52" s="219">
        <v>21081100</v>
      </c>
      <c r="B52" s="124" t="s">
        <v>374</v>
      </c>
      <c r="C52" s="226">
        <v>973.04700000000003</v>
      </c>
      <c r="D52" s="231">
        <v>2023.26</v>
      </c>
      <c r="E52" s="46">
        <f t="shared" si="0"/>
        <v>1050.213</v>
      </c>
      <c r="F52" s="47" t="s">
        <v>478</v>
      </c>
      <c r="G52" s="56"/>
      <c r="H52" s="56"/>
      <c r="I52" s="51"/>
      <c r="J52" s="109"/>
    </row>
    <row r="53" spans="1:10" s="3" customFormat="1" ht="37.9" customHeight="1">
      <c r="A53" s="219">
        <v>21081500</v>
      </c>
      <c r="B53" s="44" t="s">
        <v>375</v>
      </c>
      <c r="C53" s="226">
        <v>1257.954</v>
      </c>
      <c r="D53" s="56">
        <v>1282.299</v>
      </c>
      <c r="E53" s="46">
        <f t="shared" si="0"/>
        <v>24.345000000000027</v>
      </c>
      <c r="F53" s="47">
        <f t="shared" si="1"/>
        <v>101.93528539199366</v>
      </c>
      <c r="G53" s="56"/>
      <c r="H53" s="56"/>
      <c r="I53" s="51"/>
      <c r="J53" s="109"/>
    </row>
    <row r="54" spans="1:10" s="3" customFormat="1" ht="21.4" customHeight="1">
      <c r="A54" s="219">
        <v>21081700</v>
      </c>
      <c r="B54" s="44" t="s">
        <v>376</v>
      </c>
      <c r="C54" s="226">
        <v>748.18</v>
      </c>
      <c r="D54" s="56">
        <v>500</v>
      </c>
      <c r="E54" s="46">
        <f t="shared" si="0"/>
        <v>-248.17999999999995</v>
      </c>
      <c r="F54" s="47">
        <f t="shared" si="1"/>
        <v>66.828837980165204</v>
      </c>
      <c r="G54" s="56"/>
      <c r="H54" s="56"/>
      <c r="I54" s="51"/>
      <c r="J54" s="109"/>
    </row>
    <row r="55" spans="1:10" s="3" customFormat="1" ht="67.5" customHeight="1">
      <c r="A55" s="219">
        <v>21082400</v>
      </c>
      <c r="B55" s="239" t="s">
        <v>466</v>
      </c>
      <c r="C55" s="226"/>
      <c r="D55" s="56">
        <v>12</v>
      </c>
      <c r="E55" s="46">
        <f t="shared" si="0"/>
        <v>12</v>
      </c>
      <c r="F55" s="47"/>
      <c r="G55" s="56"/>
      <c r="H55" s="56"/>
      <c r="I55" s="51"/>
      <c r="J55" s="109"/>
    </row>
    <row r="56" spans="1:10" s="3" customFormat="1" ht="21" customHeight="1">
      <c r="A56" s="219">
        <v>22000000</v>
      </c>
      <c r="B56" s="124" t="s">
        <v>377</v>
      </c>
      <c r="C56" s="231">
        <f>C57+C62+C63</f>
        <v>20344.698</v>
      </c>
      <c r="D56" s="231">
        <f>D57+D62+D63</f>
        <v>26235.203999999998</v>
      </c>
      <c r="E56" s="46">
        <f t="shared" si="0"/>
        <v>5890.5059999999976</v>
      </c>
      <c r="F56" s="47">
        <f t="shared" si="1"/>
        <v>128.95351899546506</v>
      </c>
      <c r="G56" s="56"/>
      <c r="H56" s="56"/>
      <c r="I56" s="51"/>
      <c r="J56" s="109"/>
    </row>
    <row r="57" spans="1:10" s="3" customFormat="1" ht="32.25" customHeight="1">
      <c r="A57" s="219">
        <v>22010000</v>
      </c>
      <c r="B57" s="124" t="s">
        <v>378</v>
      </c>
      <c r="C57" s="56">
        <f>C61+C60+C59+C58</f>
        <v>12432.377000000002</v>
      </c>
      <c r="D57" s="56">
        <f>D61+D60+D59+D58</f>
        <v>15900.850999999999</v>
      </c>
      <c r="E57" s="46">
        <f t="shared" si="0"/>
        <v>3468.4739999999965</v>
      </c>
      <c r="F57" s="47">
        <f t="shared" si="1"/>
        <v>127.89871960929109</v>
      </c>
      <c r="G57" s="56"/>
      <c r="H57" s="56"/>
      <c r="I57" s="51"/>
      <c r="J57" s="109"/>
    </row>
    <row r="58" spans="1:10" s="3" customFormat="1" ht="40.15" customHeight="1">
      <c r="A58" s="219">
        <v>22010300</v>
      </c>
      <c r="B58" s="44" t="s">
        <v>379</v>
      </c>
      <c r="C58" s="226">
        <v>405.226</v>
      </c>
      <c r="D58" s="56">
        <v>466.35399999999998</v>
      </c>
      <c r="E58" s="46">
        <f t="shared" si="0"/>
        <v>61.127999999999986</v>
      </c>
      <c r="F58" s="47">
        <f t="shared" si="1"/>
        <v>115.08491557797377</v>
      </c>
      <c r="G58" s="56"/>
      <c r="H58" s="56"/>
      <c r="I58" s="51"/>
      <c r="J58" s="109"/>
    </row>
    <row r="59" spans="1:10" s="3" customFormat="1" ht="21.6" customHeight="1">
      <c r="A59" s="219">
        <v>22012500</v>
      </c>
      <c r="B59" s="124" t="s">
        <v>380</v>
      </c>
      <c r="C59" s="226">
        <v>11638.504000000001</v>
      </c>
      <c r="D59" s="56">
        <v>14828.081</v>
      </c>
      <c r="E59" s="46">
        <f t="shared" si="0"/>
        <v>3189.5769999999993</v>
      </c>
      <c r="F59" s="47">
        <f t="shared" si="1"/>
        <v>127.40538646547699</v>
      </c>
      <c r="G59" s="56"/>
      <c r="H59" s="56"/>
      <c r="I59" s="51"/>
      <c r="J59" s="109"/>
    </row>
    <row r="60" spans="1:10" s="3" customFormat="1" ht="24" customHeight="1">
      <c r="A60" s="219">
        <v>22012600</v>
      </c>
      <c r="B60" s="44" t="s">
        <v>381</v>
      </c>
      <c r="C60" s="226">
        <v>378.14699999999999</v>
      </c>
      <c r="D60" s="56">
        <v>577.61800000000005</v>
      </c>
      <c r="E60" s="46">
        <f t="shared" si="0"/>
        <v>199.47100000000006</v>
      </c>
      <c r="F60" s="47" t="s">
        <v>429</v>
      </c>
      <c r="G60" s="56"/>
      <c r="H60" s="56"/>
      <c r="I60" s="51"/>
      <c r="J60" s="109"/>
    </row>
    <row r="61" spans="1:10" s="3" customFormat="1" ht="72" customHeight="1">
      <c r="A61" s="219">
        <v>22012900</v>
      </c>
      <c r="B61" s="234" t="s">
        <v>382</v>
      </c>
      <c r="C61" s="226">
        <v>10.5</v>
      </c>
      <c r="D61" s="56">
        <v>28.797999999999998</v>
      </c>
      <c r="E61" s="46">
        <f t="shared" si="0"/>
        <v>18.297999999999998</v>
      </c>
      <c r="F61" s="47" t="s">
        <v>278</v>
      </c>
      <c r="G61" s="56"/>
      <c r="H61" s="56"/>
      <c r="I61" s="51"/>
      <c r="J61" s="109"/>
    </row>
    <row r="62" spans="1:10" s="3" customFormat="1" ht="39" customHeight="1">
      <c r="A62" s="219">
        <v>22080400</v>
      </c>
      <c r="B62" s="124" t="s">
        <v>383</v>
      </c>
      <c r="C62" s="226">
        <v>7495.9830000000002</v>
      </c>
      <c r="D62" s="56">
        <v>9961.7389999999996</v>
      </c>
      <c r="E62" s="46">
        <f t="shared" si="0"/>
        <v>2465.7559999999994</v>
      </c>
      <c r="F62" s="47">
        <f t="shared" si="1"/>
        <v>132.89436488850095</v>
      </c>
      <c r="G62" s="56"/>
      <c r="H62" s="56"/>
      <c r="I62" s="51"/>
      <c r="J62" s="109"/>
    </row>
    <row r="63" spans="1:10" s="3" customFormat="1" ht="22.9" customHeight="1">
      <c r="A63" s="219">
        <v>22090000</v>
      </c>
      <c r="B63" s="124" t="s">
        <v>384</v>
      </c>
      <c r="C63" s="226">
        <f>C64+C65+C66</f>
        <v>416.33799999999997</v>
      </c>
      <c r="D63" s="226">
        <f>D64+D65+D66</f>
        <v>372.61400000000003</v>
      </c>
      <c r="E63" s="46">
        <f t="shared" si="0"/>
        <v>-43.723999999999933</v>
      </c>
      <c r="F63" s="47">
        <f t="shared" si="1"/>
        <v>89.497955987683099</v>
      </c>
      <c r="G63" s="56"/>
      <c r="H63" s="56"/>
      <c r="I63" s="51"/>
      <c r="J63" s="109"/>
    </row>
    <row r="64" spans="1:10" s="3" customFormat="1" ht="40.9" customHeight="1">
      <c r="A64" s="219">
        <v>22090100</v>
      </c>
      <c r="B64" s="124" t="s">
        <v>385</v>
      </c>
      <c r="C64" s="226">
        <v>266.65199999999999</v>
      </c>
      <c r="D64" s="56">
        <v>167.096</v>
      </c>
      <c r="E64" s="46">
        <f t="shared" si="0"/>
        <v>-99.555999999999983</v>
      </c>
      <c r="F64" s="47">
        <f t="shared" si="1"/>
        <v>62.664446544559958</v>
      </c>
      <c r="G64" s="56"/>
      <c r="H64" s="56"/>
      <c r="I64" s="51"/>
      <c r="J64" s="109"/>
    </row>
    <row r="65" spans="1:10" s="3" customFormat="1" ht="22.15" customHeight="1">
      <c r="A65" s="219">
        <v>22090200</v>
      </c>
      <c r="B65" s="124" t="s">
        <v>386</v>
      </c>
      <c r="C65" s="226">
        <v>10.394</v>
      </c>
      <c r="D65" s="56">
        <v>3.4000000000000002E-2</v>
      </c>
      <c r="E65" s="46">
        <f t="shared" si="0"/>
        <v>-10.36</v>
      </c>
      <c r="F65" s="47">
        <f t="shared" si="1"/>
        <v>0.32711179526649992</v>
      </c>
      <c r="G65" s="56"/>
      <c r="H65" s="56"/>
      <c r="I65" s="51"/>
      <c r="J65" s="109"/>
    </row>
    <row r="66" spans="1:10" s="3" customFormat="1" ht="40.9" customHeight="1">
      <c r="A66" s="219">
        <v>22090400</v>
      </c>
      <c r="B66" s="124" t="s">
        <v>387</v>
      </c>
      <c r="C66" s="226">
        <v>139.292</v>
      </c>
      <c r="D66" s="231">
        <v>205.48400000000001</v>
      </c>
      <c r="E66" s="46">
        <f t="shared" si="0"/>
        <v>66.192000000000007</v>
      </c>
      <c r="F66" s="47">
        <f t="shared" si="1"/>
        <v>147.52031703184679</v>
      </c>
      <c r="G66" s="56"/>
      <c r="H66" s="56"/>
      <c r="I66" s="51"/>
      <c r="J66" s="109"/>
    </row>
    <row r="67" spans="1:10" s="3" customFormat="1" ht="21" customHeight="1">
      <c r="A67" s="219">
        <v>24000000</v>
      </c>
      <c r="B67" s="124" t="s">
        <v>388</v>
      </c>
      <c r="C67" s="56">
        <v>5126.0439999999999</v>
      </c>
      <c r="D67" s="56">
        <f>D68</f>
        <v>13093.719000000001</v>
      </c>
      <c r="E67" s="46">
        <f t="shared" si="0"/>
        <v>7967.6750000000011</v>
      </c>
      <c r="F67" s="47" t="s">
        <v>479</v>
      </c>
      <c r="G67" s="56">
        <f>G68+G73+G74</f>
        <v>4092.4260000000004</v>
      </c>
      <c r="H67" s="56">
        <f t="shared" ref="H67" si="5">H68+H73+H74</f>
        <v>948.77299999999991</v>
      </c>
      <c r="I67" s="46">
        <f t="shared" si="2"/>
        <v>-3143.6530000000002</v>
      </c>
      <c r="J67" s="104">
        <f t="shared" si="3"/>
        <v>23.183632397995709</v>
      </c>
    </row>
    <row r="68" spans="1:10" s="3" customFormat="1">
      <c r="A68" s="219">
        <v>24060000</v>
      </c>
      <c r="B68" s="124" t="s">
        <v>372</v>
      </c>
      <c r="C68" s="56">
        <f>C69+C70+C71+C72</f>
        <v>5125.2719999999999</v>
      </c>
      <c r="D68" s="56">
        <f>D69+D70+D71+D72</f>
        <v>13093.719000000001</v>
      </c>
      <c r="E68" s="46">
        <f t="shared" si="0"/>
        <v>7968.447000000001</v>
      </c>
      <c r="F68" s="47" t="s">
        <v>479</v>
      </c>
      <c r="G68" s="56">
        <f>G71</f>
        <v>40.591999999999999</v>
      </c>
      <c r="H68" s="56">
        <f>H71</f>
        <v>367.05599999999998</v>
      </c>
      <c r="I68" s="46">
        <f t="shared" si="2"/>
        <v>326.464</v>
      </c>
      <c r="J68" s="104" t="s">
        <v>481</v>
      </c>
    </row>
    <row r="69" spans="1:10" s="3" customFormat="1" ht="21" customHeight="1">
      <c r="A69" s="219">
        <v>24060300</v>
      </c>
      <c r="B69" s="124" t="s">
        <v>372</v>
      </c>
      <c r="C69" s="226">
        <v>3143.8429999999998</v>
      </c>
      <c r="D69" s="226">
        <v>4553.8890000000001</v>
      </c>
      <c r="E69" s="46">
        <f t="shared" si="0"/>
        <v>1410.0460000000003</v>
      </c>
      <c r="F69" s="47">
        <f t="shared" si="1"/>
        <v>144.85103104703384</v>
      </c>
      <c r="G69" s="56"/>
      <c r="H69" s="56"/>
      <c r="I69" s="46"/>
      <c r="J69" s="104"/>
    </row>
    <row r="70" spans="1:10" s="3" customFormat="1" ht="44.45" customHeight="1">
      <c r="A70" s="219">
        <v>24062000</v>
      </c>
      <c r="B70" s="235" t="s">
        <v>389</v>
      </c>
      <c r="C70" s="226">
        <v>11.8</v>
      </c>
      <c r="D70" s="56"/>
      <c r="E70" s="46">
        <f t="shared" si="0"/>
        <v>-11.8</v>
      </c>
      <c r="F70" s="47">
        <f t="shared" ref="F70:F71" si="6">D70/C70</f>
        <v>0</v>
      </c>
      <c r="G70" s="56"/>
      <c r="H70" s="56"/>
      <c r="I70" s="46"/>
      <c r="J70" s="104"/>
    </row>
    <row r="71" spans="1:10" s="3" customFormat="1" ht="41.45" customHeight="1">
      <c r="A71" s="219">
        <v>24062100</v>
      </c>
      <c r="B71" s="124" t="s">
        <v>390</v>
      </c>
      <c r="C71" s="226"/>
      <c r="D71" s="56"/>
      <c r="E71" s="46"/>
      <c r="F71" s="47"/>
      <c r="G71" s="56">
        <v>40.591999999999999</v>
      </c>
      <c r="H71" s="56">
        <v>367.05599999999998</v>
      </c>
      <c r="I71" s="46">
        <f t="shared" ref="I71:I107" si="7">SUM(H71-G71)</f>
        <v>326.464</v>
      </c>
      <c r="J71" s="104" t="s">
        <v>481</v>
      </c>
    </row>
    <row r="72" spans="1:10" s="3" customFormat="1" ht="97.15" customHeight="1">
      <c r="A72" s="219">
        <v>24062200</v>
      </c>
      <c r="B72" s="234" t="s">
        <v>391</v>
      </c>
      <c r="C72" s="226">
        <v>1969.6289999999999</v>
      </c>
      <c r="D72" s="56">
        <v>8539.83</v>
      </c>
      <c r="E72" s="46">
        <f t="shared" ref="E72:E107" si="8">SUM(D72-C72)</f>
        <v>6570.201</v>
      </c>
      <c r="F72" s="47" t="s">
        <v>480</v>
      </c>
      <c r="G72" s="56"/>
      <c r="H72" s="56"/>
      <c r="I72" s="46"/>
      <c r="J72" s="104"/>
    </row>
    <row r="73" spans="1:10" s="3" customFormat="1" ht="38.450000000000003" customHeight="1">
      <c r="A73" s="219">
        <v>24110900</v>
      </c>
      <c r="B73" s="124" t="s">
        <v>392</v>
      </c>
      <c r="C73" s="56"/>
      <c r="D73" s="56"/>
      <c r="E73" s="46"/>
      <c r="F73" s="47"/>
      <c r="G73" s="56">
        <v>233.726</v>
      </c>
      <c r="H73" s="56">
        <v>218.226</v>
      </c>
      <c r="I73" s="46">
        <f t="shared" si="7"/>
        <v>-15.5</v>
      </c>
      <c r="J73" s="104">
        <f t="shared" ref="J73:J107" si="9">H73/G73*100</f>
        <v>93.368303055714804</v>
      </c>
    </row>
    <row r="74" spans="1:10" s="3" customFormat="1" ht="22.15" customHeight="1">
      <c r="A74" s="219">
        <v>24170000</v>
      </c>
      <c r="B74" s="124" t="s">
        <v>393</v>
      </c>
      <c r="C74" s="56"/>
      <c r="D74" s="56"/>
      <c r="E74" s="46"/>
      <c r="F74" s="47"/>
      <c r="G74" s="56">
        <v>3818.1080000000002</v>
      </c>
      <c r="H74" s="56">
        <v>363.49099999999999</v>
      </c>
      <c r="I74" s="46">
        <f t="shared" si="7"/>
        <v>-3454.6170000000002</v>
      </c>
      <c r="J74" s="104">
        <f t="shared" si="9"/>
        <v>9.5201864378901799</v>
      </c>
    </row>
    <row r="75" spans="1:10" s="3" customFormat="1">
      <c r="A75" s="219">
        <v>25000000</v>
      </c>
      <c r="B75" s="124" t="s">
        <v>394</v>
      </c>
      <c r="C75" s="56"/>
      <c r="D75" s="56"/>
      <c r="E75" s="46"/>
      <c r="F75" s="47"/>
      <c r="G75" s="164">
        <v>37441.923999999999</v>
      </c>
      <c r="H75" s="164">
        <v>58137.671999999999</v>
      </c>
      <c r="I75" s="46">
        <f t="shared" si="7"/>
        <v>20695.748</v>
      </c>
      <c r="J75" s="104" t="s">
        <v>491</v>
      </c>
    </row>
    <row r="76" spans="1:10" s="21" customFormat="1">
      <c r="A76" s="266">
        <v>30000000</v>
      </c>
      <c r="B76" s="260" t="s">
        <v>395</v>
      </c>
      <c r="C76" s="232">
        <f>C77</f>
        <v>331.52499999999998</v>
      </c>
      <c r="D76" s="232">
        <f>D77</f>
        <v>2.552</v>
      </c>
      <c r="E76" s="51">
        <f t="shared" si="8"/>
        <v>-328.97299999999996</v>
      </c>
      <c r="F76" s="52">
        <f t="shared" ref="F76:F107" si="10">SUM(D76/C76*100)</f>
        <v>0.76977603498981984</v>
      </c>
      <c r="G76" s="232"/>
      <c r="H76" s="232">
        <f>H77+H81</f>
        <v>1246.6210000000001</v>
      </c>
      <c r="I76" s="51">
        <f t="shared" si="7"/>
        <v>1246.6210000000001</v>
      </c>
      <c r="J76" s="52"/>
    </row>
    <row r="77" spans="1:10" s="3" customFormat="1" ht="24.6" customHeight="1">
      <c r="A77" s="219">
        <v>31000000</v>
      </c>
      <c r="B77" s="124" t="s">
        <v>396</v>
      </c>
      <c r="C77" s="226">
        <f>C78+C79</f>
        <v>331.52499999999998</v>
      </c>
      <c r="D77" s="226">
        <f>D78+D79</f>
        <v>2.552</v>
      </c>
      <c r="E77" s="46">
        <f t="shared" si="8"/>
        <v>-328.97299999999996</v>
      </c>
      <c r="F77" s="47">
        <f t="shared" si="10"/>
        <v>0.76977603498981984</v>
      </c>
      <c r="G77" s="226"/>
      <c r="H77" s="226">
        <f>H80</f>
        <v>0.56799999999999995</v>
      </c>
      <c r="I77" s="46">
        <f t="shared" si="7"/>
        <v>0.56799999999999995</v>
      </c>
      <c r="J77" s="109"/>
    </row>
    <row r="78" spans="1:10" s="3" customFormat="1" ht="61.9" customHeight="1">
      <c r="A78" s="219">
        <v>31010200</v>
      </c>
      <c r="B78" s="124" t="s">
        <v>397</v>
      </c>
      <c r="C78" s="226">
        <v>329.12</v>
      </c>
      <c r="D78" s="226">
        <v>1.147</v>
      </c>
      <c r="E78" s="46">
        <f t="shared" si="8"/>
        <v>-327.97300000000001</v>
      </c>
      <c r="F78" s="47">
        <f t="shared" si="10"/>
        <v>0.3485051045211473</v>
      </c>
      <c r="G78" s="226"/>
      <c r="H78" s="226"/>
      <c r="I78" s="46"/>
      <c r="J78" s="109"/>
    </row>
    <row r="79" spans="1:10" s="3" customFormat="1" ht="27.6" customHeight="1">
      <c r="A79" s="219">
        <v>31020000</v>
      </c>
      <c r="B79" s="124" t="s">
        <v>398</v>
      </c>
      <c r="C79" s="226">
        <v>2.4049999999999998</v>
      </c>
      <c r="D79" s="226">
        <v>1.405</v>
      </c>
      <c r="E79" s="46">
        <f t="shared" si="8"/>
        <v>-0.99999999999999978</v>
      </c>
      <c r="F79" s="47">
        <f t="shared" si="10"/>
        <v>58.419958419958427</v>
      </c>
      <c r="G79" s="226"/>
      <c r="H79" s="226"/>
      <c r="I79" s="46"/>
      <c r="J79" s="109"/>
    </row>
    <row r="80" spans="1:10" s="7" customFormat="1" ht="38.450000000000003" customHeight="1">
      <c r="A80" s="219">
        <v>31030000</v>
      </c>
      <c r="B80" s="124" t="s">
        <v>399</v>
      </c>
      <c r="C80" s="226"/>
      <c r="D80" s="226"/>
      <c r="E80" s="46"/>
      <c r="F80" s="47"/>
      <c r="G80" s="226"/>
      <c r="H80" s="226">
        <v>0.56799999999999995</v>
      </c>
      <c r="I80" s="46">
        <f t="shared" si="7"/>
        <v>0.56799999999999995</v>
      </c>
      <c r="J80" s="109"/>
    </row>
    <row r="81" spans="1:10" s="3" customFormat="1" ht="21" customHeight="1">
      <c r="A81" s="219">
        <v>33010000</v>
      </c>
      <c r="B81" s="124" t="s">
        <v>400</v>
      </c>
      <c r="C81" s="226"/>
      <c r="D81" s="226"/>
      <c r="E81" s="46"/>
      <c r="F81" s="47"/>
      <c r="G81" s="226"/>
      <c r="H81" s="226">
        <v>1246.0530000000001</v>
      </c>
      <c r="I81" s="51">
        <f t="shared" si="7"/>
        <v>1246.0530000000001</v>
      </c>
      <c r="J81" s="109"/>
    </row>
    <row r="82" spans="1:10" s="271" customFormat="1" ht="22.9" customHeight="1">
      <c r="A82" s="236">
        <v>50000000</v>
      </c>
      <c r="B82" s="237" t="s">
        <v>401</v>
      </c>
      <c r="C82" s="238"/>
      <c r="D82" s="238"/>
      <c r="E82" s="51"/>
      <c r="F82" s="47"/>
      <c r="G82" s="238">
        <f>G83</f>
        <v>5040.6710000000003</v>
      </c>
      <c r="H82" s="238">
        <v>82.424000000000007</v>
      </c>
      <c r="I82" s="51">
        <f t="shared" si="7"/>
        <v>-4958.2470000000003</v>
      </c>
      <c r="J82" s="109">
        <f t="shared" si="9"/>
        <v>1.6351791259536679</v>
      </c>
    </row>
    <row r="83" spans="1:10" s="6" customFormat="1" ht="39.6" customHeight="1">
      <c r="A83" s="219">
        <v>50110000</v>
      </c>
      <c r="B83" s="239" t="s">
        <v>402</v>
      </c>
      <c r="C83" s="226"/>
      <c r="D83" s="226"/>
      <c r="E83" s="46"/>
      <c r="F83" s="47"/>
      <c r="G83" s="226">
        <v>5040.6710000000003</v>
      </c>
      <c r="H83" s="226">
        <v>82.424000000000007</v>
      </c>
      <c r="I83" s="46">
        <f t="shared" si="7"/>
        <v>-4958.2470000000003</v>
      </c>
      <c r="J83" s="109">
        <f t="shared" si="9"/>
        <v>1.6351791259536679</v>
      </c>
    </row>
    <row r="84" spans="1:10" s="19" customFormat="1" ht="20.25">
      <c r="A84" s="266"/>
      <c r="B84" s="260" t="s">
        <v>403</v>
      </c>
      <c r="C84" s="232">
        <f>C7+C46+C76</f>
        <v>2239466.966</v>
      </c>
      <c r="D84" s="232">
        <f>D7+D46+D76</f>
        <v>2590688.3960000002</v>
      </c>
      <c r="E84" s="51">
        <f t="shared" si="8"/>
        <v>351221.43000000017</v>
      </c>
      <c r="F84" s="52">
        <f t="shared" si="10"/>
        <v>115.68326013878787</v>
      </c>
      <c r="G84" s="232">
        <f>G7+G46+G76+G82</f>
        <v>47162.192999999999</v>
      </c>
      <c r="H84" s="232">
        <f t="shared" ref="H84" si="11">H7+H46+H76+H82</f>
        <v>61162.671999999999</v>
      </c>
      <c r="I84" s="51">
        <f t="shared" si="7"/>
        <v>14000.478999999999</v>
      </c>
      <c r="J84" s="109">
        <f t="shared" si="9"/>
        <v>129.68580998767379</v>
      </c>
    </row>
    <row r="85" spans="1:10" s="21" customFormat="1">
      <c r="A85" s="266">
        <v>40000000</v>
      </c>
      <c r="B85" s="260" t="s">
        <v>404</v>
      </c>
      <c r="C85" s="232">
        <f>C86+C93</f>
        <v>616735.59700000007</v>
      </c>
      <c r="D85" s="232">
        <f>D86+D93</f>
        <v>645454.16899999999</v>
      </c>
      <c r="E85" s="51">
        <f t="shared" si="8"/>
        <v>28718.571999999927</v>
      </c>
      <c r="F85" s="52">
        <f t="shared" si="10"/>
        <v>104.65654522613845</v>
      </c>
      <c r="G85" s="261"/>
      <c r="H85" s="261">
        <f>H103</f>
        <v>1800</v>
      </c>
      <c r="I85" s="51">
        <f t="shared" si="7"/>
        <v>1800</v>
      </c>
      <c r="J85" s="109"/>
    </row>
    <row r="86" spans="1:10" s="3" customFormat="1" ht="27" customHeight="1">
      <c r="A86" s="228">
        <v>41030000</v>
      </c>
      <c r="B86" s="44" t="s">
        <v>405</v>
      </c>
      <c r="C86" s="56">
        <f>C87+C88+C89+C90+C91</f>
        <v>551774.56500000006</v>
      </c>
      <c r="D86" s="56">
        <f>D87+D88+D89+D90+D91+D92</f>
        <v>599613.11699999997</v>
      </c>
      <c r="E86" s="46">
        <f t="shared" si="8"/>
        <v>47838.551999999909</v>
      </c>
      <c r="F86" s="47">
        <f t="shared" si="10"/>
        <v>108.66994512514361</v>
      </c>
      <c r="G86" s="56"/>
      <c r="H86" s="232"/>
      <c r="I86" s="51"/>
      <c r="J86" s="109"/>
    </row>
    <row r="87" spans="1:10" s="3" customFormat="1" ht="41.45" customHeight="1">
      <c r="A87" s="228">
        <v>41032300</v>
      </c>
      <c r="B87" s="262" t="s">
        <v>422</v>
      </c>
      <c r="C87" s="56"/>
      <c r="D87" s="56">
        <v>19250</v>
      </c>
      <c r="E87" s="46">
        <f t="shared" si="8"/>
        <v>19250</v>
      </c>
      <c r="F87" s="47"/>
      <c r="G87" s="56"/>
      <c r="H87" s="232"/>
      <c r="I87" s="51"/>
      <c r="J87" s="109"/>
    </row>
    <row r="88" spans="1:10" s="3" customFormat="1" ht="41.45" customHeight="1">
      <c r="A88" s="228">
        <v>41032700</v>
      </c>
      <c r="B88" s="239" t="s">
        <v>467</v>
      </c>
      <c r="C88" s="56"/>
      <c r="D88" s="56">
        <v>2420</v>
      </c>
      <c r="E88" s="46">
        <f t="shared" si="8"/>
        <v>2420</v>
      </c>
      <c r="F88" s="47"/>
      <c r="G88" s="56"/>
      <c r="H88" s="232"/>
      <c r="I88" s="51"/>
      <c r="J88" s="109"/>
    </row>
    <row r="89" spans="1:10" s="3" customFormat="1" ht="21" customHeight="1">
      <c r="A89" s="228">
        <v>41033900</v>
      </c>
      <c r="B89" s="262" t="s">
        <v>406</v>
      </c>
      <c r="C89" s="226">
        <v>442721.5</v>
      </c>
      <c r="D89" s="56">
        <v>572787.69999999995</v>
      </c>
      <c r="E89" s="46">
        <f t="shared" si="8"/>
        <v>130066.19999999995</v>
      </c>
      <c r="F89" s="47">
        <f t="shared" si="10"/>
        <v>129.37878553447257</v>
      </c>
      <c r="G89" s="226"/>
      <c r="H89" s="226"/>
      <c r="I89" s="51"/>
      <c r="J89" s="109"/>
    </row>
    <row r="90" spans="1:10" s="3" customFormat="1" ht="22.15" customHeight="1">
      <c r="A90" s="228">
        <v>41034200</v>
      </c>
      <c r="B90" s="262" t="s">
        <v>407</v>
      </c>
      <c r="C90" s="226">
        <v>96820.4</v>
      </c>
      <c r="D90" s="56"/>
      <c r="E90" s="46">
        <f t="shared" si="8"/>
        <v>-96820.4</v>
      </c>
      <c r="F90" s="47">
        <f>D90/C90</f>
        <v>0</v>
      </c>
      <c r="G90" s="226"/>
      <c r="H90" s="226"/>
      <c r="I90" s="51"/>
      <c r="J90" s="109"/>
    </row>
    <row r="91" spans="1:10" s="33" customFormat="1" ht="40.9" customHeight="1">
      <c r="A91" s="228">
        <v>41034500</v>
      </c>
      <c r="B91" s="262" t="s">
        <v>423</v>
      </c>
      <c r="C91" s="226">
        <v>12232.665000000001</v>
      </c>
      <c r="D91" s="56">
        <v>4361.1570000000002</v>
      </c>
      <c r="E91" s="46">
        <f t="shared" si="8"/>
        <v>-7871.5080000000007</v>
      </c>
      <c r="F91" s="47">
        <f t="shared" si="10"/>
        <v>35.651732472032869</v>
      </c>
      <c r="G91" s="226"/>
      <c r="H91" s="226"/>
      <c r="I91" s="51"/>
      <c r="J91" s="109"/>
    </row>
    <row r="92" spans="1:10" s="33" customFormat="1" ht="40.9" customHeight="1">
      <c r="A92" s="228">
        <v>41035600</v>
      </c>
      <c r="B92" s="239" t="s">
        <v>468</v>
      </c>
      <c r="C92" s="226"/>
      <c r="D92" s="56">
        <v>794.26</v>
      </c>
      <c r="E92" s="46">
        <f t="shared" si="8"/>
        <v>794.26</v>
      </c>
      <c r="F92" s="47"/>
      <c r="G92" s="226"/>
      <c r="H92" s="226"/>
      <c r="I92" s="51"/>
      <c r="J92" s="109"/>
    </row>
    <row r="93" spans="1:10" s="3" customFormat="1" ht="24.6" customHeight="1">
      <c r="A93" s="241">
        <v>41050000</v>
      </c>
      <c r="B93" s="44" t="s">
        <v>408</v>
      </c>
      <c r="C93" s="226">
        <f>SUM(C94:C106)</f>
        <v>64961.031999999999</v>
      </c>
      <c r="D93" s="226">
        <f>SUM(D94:D106)</f>
        <v>45841.051999999996</v>
      </c>
      <c r="E93" s="46">
        <f t="shared" si="8"/>
        <v>-19119.980000000003</v>
      </c>
      <c r="F93" s="47">
        <f t="shared" si="10"/>
        <v>70.567000844444706</v>
      </c>
      <c r="G93" s="226"/>
      <c r="H93" s="226"/>
      <c r="I93" s="51"/>
      <c r="J93" s="109"/>
    </row>
    <row r="94" spans="1:10" s="3" customFormat="1" ht="184.5" customHeight="1">
      <c r="A94" s="241">
        <v>41050400</v>
      </c>
      <c r="B94" s="239" t="s">
        <v>483</v>
      </c>
      <c r="C94" s="226">
        <v>2709.66</v>
      </c>
      <c r="D94" s="226"/>
      <c r="E94" s="46">
        <f t="shared" si="8"/>
        <v>-2709.66</v>
      </c>
      <c r="F94" s="47">
        <f t="shared" ref="F94:F95" si="12">D94/C94</f>
        <v>0</v>
      </c>
      <c r="G94" s="226"/>
      <c r="H94" s="226"/>
      <c r="I94" s="51"/>
      <c r="J94" s="109"/>
    </row>
    <row r="95" spans="1:10" s="3" customFormat="1" ht="219.75" customHeight="1">
      <c r="A95" s="241">
        <v>41050600</v>
      </c>
      <c r="B95" s="239" t="s">
        <v>484</v>
      </c>
      <c r="C95" s="226">
        <v>8212.4040000000005</v>
      </c>
      <c r="D95" s="226"/>
      <c r="E95" s="46">
        <f t="shared" si="8"/>
        <v>-8212.4040000000005</v>
      </c>
      <c r="F95" s="47">
        <f t="shared" si="12"/>
        <v>0</v>
      </c>
      <c r="G95" s="226"/>
      <c r="H95" s="226"/>
      <c r="I95" s="51"/>
      <c r="J95" s="109"/>
    </row>
    <row r="96" spans="1:10" s="21" customFormat="1" ht="38.450000000000003" customHeight="1">
      <c r="A96" s="241">
        <v>41051000</v>
      </c>
      <c r="B96" s="103" t="s">
        <v>409</v>
      </c>
      <c r="C96" s="226">
        <v>5294.3649999999998</v>
      </c>
      <c r="D96" s="56">
        <v>7554.8549999999996</v>
      </c>
      <c r="E96" s="46">
        <f t="shared" si="8"/>
        <v>2260.4899999999998</v>
      </c>
      <c r="F96" s="47">
        <f t="shared" si="10"/>
        <v>142.69614958545546</v>
      </c>
      <c r="G96" s="226"/>
      <c r="H96" s="226"/>
      <c r="I96" s="51"/>
      <c r="J96" s="109"/>
    </row>
    <row r="97" spans="1:10" s="21" customFormat="1" ht="37.9" customHeight="1">
      <c r="A97" s="241">
        <v>41051100</v>
      </c>
      <c r="B97" s="103" t="s">
        <v>424</v>
      </c>
      <c r="C97" s="226">
        <v>2800</v>
      </c>
      <c r="D97" s="56"/>
      <c r="E97" s="46">
        <f t="shared" si="8"/>
        <v>-2800</v>
      </c>
      <c r="F97" s="47">
        <f>D97/C97</f>
        <v>0</v>
      </c>
      <c r="G97" s="226"/>
      <c r="H97" s="226"/>
      <c r="I97" s="51"/>
      <c r="J97" s="109"/>
    </row>
    <row r="98" spans="1:10" s="3" customFormat="1" ht="40.15" customHeight="1">
      <c r="A98" s="230" t="s">
        <v>410</v>
      </c>
      <c r="B98" s="235" t="s">
        <v>411</v>
      </c>
      <c r="C98" s="226">
        <v>1791.576</v>
      </c>
      <c r="D98" s="56">
        <v>3239.4180000000001</v>
      </c>
      <c r="E98" s="46">
        <f t="shared" si="8"/>
        <v>1447.8420000000001</v>
      </c>
      <c r="F98" s="47" t="s">
        <v>317</v>
      </c>
      <c r="G98" s="226"/>
      <c r="H98" s="226"/>
      <c r="I98" s="51"/>
      <c r="J98" s="109"/>
    </row>
    <row r="99" spans="1:10" s="3" customFormat="1" ht="40.15" customHeight="1">
      <c r="A99" s="230" t="s">
        <v>469</v>
      </c>
      <c r="B99" s="239" t="s">
        <v>471</v>
      </c>
      <c r="C99" s="226">
        <v>5171.3459999999995</v>
      </c>
      <c r="D99" s="56">
        <v>8747.8040000000001</v>
      </c>
      <c r="E99" s="46">
        <f t="shared" si="8"/>
        <v>3576.4580000000005</v>
      </c>
      <c r="F99" s="47" t="s">
        <v>485</v>
      </c>
      <c r="G99" s="226"/>
      <c r="H99" s="226"/>
      <c r="I99" s="51"/>
      <c r="J99" s="109"/>
    </row>
    <row r="100" spans="1:10" s="3" customFormat="1" ht="43.5" customHeight="1">
      <c r="A100" s="230" t="s">
        <v>412</v>
      </c>
      <c r="B100" s="235" t="s">
        <v>413</v>
      </c>
      <c r="C100" s="226">
        <v>11437.743</v>
      </c>
      <c r="D100" s="56"/>
      <c r="E100" s="46">
        <f t="shared" si="8"/>
        <v>-11437.743</v>
      </c>
      <c r="F100" s="47">
        <f t="shared" ref="F100:F104" si="13">D100/C100</f>
        <v>0</v>
      </c>
      <c r="G100" s="226"/>
      <c r="H100" s="226"/>
      <c r="I100" s="51"/>
      <c r="J100" s="109"/>
    </row>
    <row r="101" spans="1:10" s="3" customFormat="1" ht="39.6" customHeight="1">
      <c r="A101" s="230" t="s">
        <v>414</v>
      </c>
      <c r="B101" s="235" t="s">
        <v>415</v>
      </c>
      <c r="C101" s="226">
        <v>425.767</v>
      </c>
      <c r="D101" s="56"/>
      <c r="E101" s="46">
        <f t="shared" si="8"/>
        <v>-425.767</v>
      </c>
      <c r="F101" s="47">
        <f t="shared" si="13"/>
        <v>0</v>
      </c>
      <c r="G101" s="226"/>
      <c r="H101" s="226"/>
      <c r="I101" s="51"/>
      <c r="J101" s="109"/>
    </row>
    <row r="102" spans="1:10" s="3" customFormat="1" ht="39" customHeight="1">
      <c r="A102" s="230" t="s">
        <v>416</v>
      </c>
      <c r="B102" s="235" t="s">
        <v>425</v>
      </c>
      <c r="C102" s="226"/>
      <c r="D102" s="56">
        <v>3413.2910000000002</v>
      </c>
      <c r="E102" s="46">
        <f t="shared" si="8"/>
        <v>3413.2910000000002</v>
      </c>
      <c r="F102" s="47"/>
      <c r="G102" s="226"/>
      <c r="H102" s="226"/>
      <c r="I102" s="51"/>
      <c r="J102" s="109"/>
    </row>
    <row r="103" spans="1:10" s="3" customFormat="1" ht="71.25" customHeight="1">
      <c r="A103" s="230" t="s">
        <v>476</v>
      </c>
      <c r="B103" s="239" t="s">
        <v>482</v>
      </c>
      <c r="C103" s="226"/>
      <c r="D103" s="56"/>
      <c r="E103" s="46"/>
      <c r="F103" s="47"/>
      <c r="G103" s="226"/>
      <c r="H103" s="226">
        <v>1800</v>
      </c>
      <c r="I103" s="46">
        <f t="shared" si="7"/>
        <v>1800</v>
      </c>
      <c r="J103" s="109"/>
    </row>
    <row r="104" spans="1:10" s="3" customFormat="1" ht="39" customHeight="1">
      <c r="A104" s="230" t="s">
        <v>470</v>
      </c>
      <c r="B104" s="239" t="s">
        <v>472</v>
      </c>
      <c r="C104" s="226">
        <v>1837.577</v>
      </c>
      <c r="D104" s="56"/>
      <c r="E104" s="46">
        <f t="shared" si="8"/>
        <v>-1837.577</v>
      </c>
      <c r="F104" s="47">
        <f t="shared" si="13"/>
        <v>0</v>
      </c>
      <c r="G104" s="226"/>
      <c r="H104" s="226"/>
      <c r="I104" s="51"/>
      <c r="J104" s="109"/>
    </row>
    <row r="105" spans="1:10" s="3" customFormat="1" ht="21.6" customHeight="1">
      <c r="A105" s="230" t="s">
        <v>417</v>
      </c>
      <c r="B105" s="263" t="s">
        <v>229</v>
      </c>
      <c r="C105" s="226">
        <v>12988.494000000001</v>
      </c>
      <c r="D105" s="226">
        <v>7447.2839999999997</v>
      </c>
      <c r="E105" s="46">
        <f t="shared" si="8"/>
        <v>-5541.2100000000009</v>
      </c>
      <c r="F105" s="47">
        <f t="shared" si="10"/>
        <v>57.337548140685122</v>
      </c>
      <c r="G105" s="226"/>
      <c r="H105" s="226"/>
      <c r="I105" s="51"/>
      <c r="J105" s="109"/>
    </row>
    <row r="106" spans="1:10" s="3" customFormat="1" ht="41.45" customHeight="1">
      <c r="A106" s="230" t="s">
        <v>418</v>
      </c>
      <c r="B106" s="264" t="s">
        <v>419</v>
      </c>
      <c r="C106" s="226">
        <v>12292.1</v>
      </c>
      <c r="D106" s="226">
        <v>15438.4</v>
      </c>
      <c r="E106" s="46">
        <f t="shared" si="8"/>
        <v>3146.2999999999993</v>
      </c>
      <c r="F106" s="47">
        <f t="shared" si="10"/>
        <v>125.59611457765556</v>
      </c>
      <c r="G106" s="226"/>
      <c r="H106" s="226"/>
      <c r="I106" s="51"/>
      <c r="J106" s="109"/>
    </row>
    <row r="107" spans="1:10" s="21" customFormat="1" ht="22.5" customHeight="1">
      <c r="A107" s="272"/>
      <c r="B107" s="273" t="s">
        <v>420</v>
      </c>
      <c r="C107" s="232">
        <f>C84+C85</f>
        <v>2856202.5630000001</v>
      </c>
      <c r="D107" s="232">
        <f>D84+D85</f>
        <v>3236142.5650000004</v>
      </c>
      <c r="E107" s="51">
        <f t="shared" si="8"/>
        <v>379940.00200000033</v>
      </c>
      <c r="F107" s="52">
        <f t="shared" si="10"/>
        <v>113.30227788889498</v>
      </c>
      <c r="G107" s="232">
        <f>G84+G85</f>
        <v>47162.192999999999</v>
      </c>
      <c r="H107" s="232">
        <f>H84+H85</f>
        <v>62962.671999999999</v>
      </c>
      <c r="I107" s="51">
        <f t="shared" si="7"/>
        <v>15800.478999999999</v>
      </c>
      <c r="J107" s="109">
        <f t="shared" si="9"/>
        <v>133.50242640328452</v>
      </c>
    </row>
    <row r="108" spans="1:10" s="29" customFormat="1" ht="22.5">
      <c r="A108" s="276" t="s">
        <v>252</v>
      </c>
      <c r="B108" s="277"/>
      <c r="C108" s="277"/>
      <c r="D108" s="277"/>
      <c r="E108" s="277"/>
      <c r="F108" s="277"/>
      <c r="G108" s="277"/>
      <c r="H108" s="277"/>
      <c r="I108" s="277"/>
      <c r="J108" s="278"/>
    </row>
    <row r="109" spans="1:10" s="29" customFormat="1" ht="20.25">
      <c r="A109" s="139" t="s">
        <v>33</v>
      </c>
      <c r="B109" s="183" t="s">
        <v>4</v>
      </c>
      <c r="C109" s="61">
        <f>SUM(C110:C112)</f>
        <v>234941.28899999999</v>
      </c>
      <c r="D109" s="61">
        <f>SUM(D110:D112)</f>
        <v>256463.37797999999</v>
      </c>
      <c r="E109" s="74">
        <f t="shared" ref="E109" si="14">SUM(D109-C109)</f>
        <v>21522.08898</v>
      </c>
      <c r="F109" s="86">
        <f>SUM(D109/C109*100)</f>
        <v>109.16062437198939</v>
      </c>
      <c r="G109" s="138">
        <f>G110</f>
        <v>1728.6510000000001</v>
      </c>
      <c r="H109" s="138">
        <f>H110</f>
        <v>4632.1387800000002</v>
      </c>
      <c r="I109" s="75">
        <f t="shared" ref="I109:I110" si="15">SUM(H109-G109)</f>
        <v>2903.4877800000004</v>
      </c>
      <c r="J109" s="87" t="s">
        <v>278</v>
      </c>
    </row>
    <row r="110" spans="1:10" s="29" customFormat="1">
      <c r="A110" s="68" t="s">
        <v>141</v>
      </c>
      <c r="B110" s="79" t="s">
        <v>5</v>
      </c>
      <c r="C110" s="184">
        <v>234683.50899999999</v>
      </c>
      <c r="D110" s="184">
        <v>256261.15117999999</v>
      </c>
      <c r="E110" s="74">
        <f>SUM(D110-C110)</f>
        <v>21577.642179999995</v>
      </c>
      <c r="F110" s="76">
        <f t="shared" ref="F110:F169" si="16">SUM(D110/C110*100)</f>
        <v>109.19435808333682</v>
      </c>
      <c r="G110" s="184">
        <v>1728.6510000000001</v>
      </c>
      <c r="H110" s="184">
        <v>4632.1387800000002</v>
      </c>
      <c r="I110" s="74">
        <f t="shared" si="15"/>
        <v>2903.4877800000004</v>
      </c>
      <c r="J110" s="78" t="s">
        <v>278</v>
      </c>
    </row>
    <row r="111" spans="1:10" s="29" customFormat="1">
      <c r="A111" s="68" t="s">
        <v>247</v>
      </c>
      <c r="B111" s="79" t="s">
        <v>248</v>
      </c>
      <c r="C111" s="184">
        <v>257.77999999999997</v>
      </c>
      <c r="D111" s="184">
        <v>202.2268</v>
      </c>
      <c r="E111" s="74">
        <f t="shared" ref="E111" si="17">SUM(D111-C111)</f>
        <v>-55.553199999999975</v>
      </c>
      <c r="F111" s="76">
        <f>SUM(D111/C111*100)</f>
        <v>78.449375436418649</v>
      </c>
      <c r="G111" s="184"/>
      <c r="H111" s="184"/>
      <c r="I111" s="74"/>
      <c r="J111" s="78"/>
    </row>
    <row r="112" spans="1:10" s="29" customFormat="1" ht="37.5">
      <c r="A112" s="68" t="s">
        <v>276</v>
      </c>
      <c r="B112" s="185" t="s">
        <v>277</v>
      </c>
      <c r="C112" s="184"/>
      <c r="D112" s="184"/>
      <c r="E112" s="74"/>
      <c r="F112" s="47"/>
      <c r="G112" s="184"/>
      <c r="H112" s="184"/>
      <c r="I112" s="74"/>
      <c r="J112" s="78"/>
    </row>
    <row r="113" spans="1:10" s="29" customFormat="1" ht="20.25">
      <c r="A113" s="139" t="s">
        <v>34</v>
      </c>
      <c r="B113" s="140" t="s">
        <v>6</v>
      </c>
      <c r="C113" s="138">
        <f>C114+C115+C119+C123+C126+C127+C128+C131+C132+C135+C138+C139+C142+C145+C146</f>
        <v>1114751.6580899998</v>
      </c>
      <c r="D113" s="61">
        <f>D114+D115+D119+D123+D126+D127+D128+D131+D132+D135+D138+D139+D142+D145+D146</f>
        <v>1374055.00119</v>
      </c>
      <c r="E113" s="69">
        <f t="shared" ref="E113" si="18">E114+E115+E119+E123+E126+E127+E128+E131+E132+E135+E138+E139+E142+E145+E146</f>
        <v>256760.79175000012</v>
      </c>
      <c r="F113" s="76">
        <f>SUM(D113/C113*100)</f>
        <v>123.26108610991322</v>
      </c>
      <c r="G113" s="61">
        <f>G114+G115+G119+G126+G127+G128+G131+G132+G135+G138+G145</f>
        <v>27178.362060000003</v>
      </c>
      <c r="H113" s="61">
        <f>H114+H115+H119+H126+H127+H128+H131+H132+H135+H138+H145+H146</f>
        <v>39165.715429999997</v>
      </c>
      <c r="I113" s="61">
        <f>I114+I115+I119+I126+I127+I128+I131+I132+I135+I138+I145+I146</f>
        <v>11987.353370000001</v>
      </c>
      <c r="J113" s="87">
        <f t="shared" ref="J113" si="19">SUM(H113/G113*100)</f>
        <v>144.10623916016812</v>
      </c>
    </row>
    <row r="114" spans="1:10" s="29" customFormat="1">
      <c r="A114" s="68" t="s">
        <v>35</v>
      </c>
      <c r="B114" s="79" t="s">
        <v>263</v>
      </c>
      <c r="C114" s="58">
        <v>314325.75926999998</v>
      </c>
      <c r="D114" s="62">
        <v>396282.17051999999</v>
      </c>
      <c r="E114" s="74">
        <f t="shared" ref="E114:E145" si="20">SUM(D114-C114)</f>
        <v>81956.411250000005</v>
      </c>
      <c r="F114" s="76">
        <f t="shared" ref="F114:F130" si="21">SUM(D114/C114*100)</f>
        <v>126.07371773803652</v>
      </c>
      <c r="G114" s="58">
        <v>12423.429050000001</v>
      </c>
      <c r="H114" s="58">
        <v>23067.62874</v>
      </c>
      <c r="I114" s="74">
        <f t="shared" ref="I114:I133" si="22">SUM(H114-G114)</f>
        <v>10644.199689999999</v>
      </c>
      <c r="J114" s="78" t="s">
        <v>326</v>
      </c>
    </row>
    <row r="115" spans="1:10" s="145" customFormat="1" ht="35.25" customHeight="1">
      <c r="A115" s="141" t="s">
        <v>36</v>
      </c>
      <c r="B115" s="142" t="s">
        <v>284</v>
      </c>
      <c r="C115" s="143">
        <f>SUM(C116:C118)</f>
        <v>164139.16118000005</v>
      </c>
      <c r="D115" s="81">
        <f>SUM(D116:D118)</f>
        <v>175246.73791000003</v>
      </c>
      <c r="E115" s="82">
        <f t="shared" si="20"/>
        <v>11107.576729999972</v>
      </c>
      <c r="F115" s="144">
        <f t="shared" si="21"/>
        <v>106.76717039988957</v>
      </c>
      <c r="G115" s="81">
        <f>SUM(G116:G118)</f>
        <v>4811.39786</v>
      </c>
      <c r="H115" s="81">
        <f>SUM(H116:H118)</f>
        <v>7268.1175700000003</v>
      </c>
      <c r="I115" s="82">
        <f t="shared" si="22"/>
        <v>2456.7197100000003</v>
      </c>
      <c r="J115" s="144" t="s">
        <v>429</v>
      </c>
    </row>
    <row r="116" spans="1:10" s="29" customFormat="1" ht="29.25" customHeight="1">
      <c r="A116" s="68" t="s">
        <v>457</v>
      </c>
      <c r="B116" s="79" t="s">
        <v>285</v>
      </c>
      <c r="C116" s="58">
        <f>564151.92376-407716.32667-86.54295-2125.69366-637.708-449.62164</f>
        <v>153136.03084000005</v>
      </c>
      <c r="D116" s="62">
        <v>161432.03687000001</v>
      </c>
      <c r="E116" s="74">
        <f t="shared" si="20"/>
        <v>8296.0060299999604</v>
      </c>
      <c r="F116" s="76">
        <f t="shared" si="21"/>
        <v>105.41740959622221</v>
      </c>
      <c r="G116" s="58">
        <v>4380.5986499999999</v>
      </c>
      <c r="H116" s="58">
        <v>6806.1869999999999</v>
      </c>
      <c r="I116" s="74">
        <f t="shared" si="22"/>
        <v>2425.58835</v>
      </c>
      <c r="J116" s="76" t="s">
        <v>429</v>
      </c>
    </row>
    <row r="117" spans="1:10" s="29" customFormat="1" ht="50.25" customHeight="1">
      <c r="A117" s="68" t="s">
        <v>286</v>
      </c>
      <c r="B117" s="79" t="s">
        <v>264</v>
      </c>
      <c r="C117" s="58">
        <f>12968.84941-5358.03396-26.735</f>
        <v>7584.0804500000013</v>
      </c>
      <c r="D117" s="117">
        <v>10010.067440000001</v>
      </c>
      <c r="E117" s="74">
        <f t="shared" si="20"/>
        <v>2425.9869899999994</v>
      </c>
      <c r="F117" s="76">
        <f t="shared" si="21"/>
        <v>131.9878857561433</v>
      </c>
      <c r="G117" s="58">
        <v>72.042450000000002</v>
      </c>
      <c r="H117" s="58">
        <v>5.4923599999999997</v>
      </c>
      <c r="I117" s="74">
        <f t="shared" si="22"/>
        <v>-66.550089999999997</v>
      </c>
      <c r="J117" s="78">
        <f>SUM(H117/G117*100)</f>
        <v>7.6237829224297613</v>
      </c>
    </row>
    <row r="118" spans="1:10" s="29" customFormat="1" ht="28.5" customHeight="1">
      <c r="A118" s="68" t="s">
        <v>287</v>
      </c>
      <c r="B118" s="79" t="s">
        <v>288</v>
      </c>
      <c r="C118" s="58">
        <f>16104.54621-12685.49632</f>
        <v>3419.0498900000002</v>
      </c>
      <c r="D118" s="62">
        <v>3804.6336000000001</v>
      </c>
      <c r="E118" s="74">
        <f t="shared" si="20"/>
        <v>385.58370999999988</v>
      </c>
      <c r="F118" s="76">
        <f t="shared" si="21"/>
        <v>111.27751048990982</v>
      </c>
      <c r="G118" s="58">
        <v>358.75675999999999</v>
      </c>
      <c r="H118" s="58">
        <v>456.43821000000003</v>
      </c>
      <c r="I118" s="74">
        <f t="shared" si="22"/>
        <v>97.681450000000041</v>
      </c>
      <c r="J118" s="78">
        <f>SUM(H118/G118*100)</f>
        <v>127.22776568725843</v>
      </c>
    </row>
    <row r="119" spans="1:10" s="145" customFormat="1" ht="21.75" customHeight="1">
      <c r="A119" s="141" t="s">
        <v>37</v>
      </c>
      <c r="B119" s="146" t="s">
        <v>289</v>
      </c>
      <c r="C119" s="143">
        <f>SUM(C120:C122)</f>
        <v>425759.85694999993</v>
      </c>
      <c r="D119" s="81">
        <f>SUM(D120:D122)</f>
        <v>543400.45617000002</v>
      </c>
      <c r="E119" s="82">
        <f t="shared" si="20"/>
        <v>117640.59922000009</v>
      </c>
      <c r="F119" s="144">
        <f t="shared" si="21"/>
        <v>127.63074002860148</v>
      </c>
      <c r="G119" s="143"/>
      <c r="H119" s="81"/>
      <c r="I119" s="82"/>
      <c r="J119" s="243"/>
    </row>
    <row r="120" spans="1:10" s="29" customFormat="1">
      <c r="A120" s="68" t="s">
        <v>290</v>
      </c>
      <c r="B120" s="79" t="s">
        <v>285</v>
      </c>
      <c r="C120" s="58">
        <v>407716.32666999998</v>
      </c>
      <c r="D120" s="62">
        <v>520009.48238</v>
      </c>
      <c r="E120" s="74">
        <f t="shared" si="20"/>
        <v>112293.15571000002</v>
      </c>
      <c r="F120" s="76">
        <f t="shared" si="21"/>
        <v>127.54198160940673</v>
      </c>
      <c r="G120" s="58"/>
      <c r="H120" s="58"/>
      <c r="I120" s="74"/>
      <c r="J120" s="78"/>
    </row>
    <row r="121" spans="1:10" s="29" customFormat="1" ht="37.5">
      <c r="A121" s="68" t="s">
        <v>291</v>
      </c>
      <c r="B121" s="79" t="s">
        <v>264</v>
      </c>
      <c r="C121" s="58">
        <v>5358.0339599999998</v>
      </c>
      <c r="D121" s="62">
        <v>6894.0804099999996</v>
      </c>
      <c r="E121" s="74">
        <f t="shared" si="20"/>
        <v>1536.0464499999998</v>
      </c>
      <c r="F121" s="76">
        <f t="shared" si="21"/>
        <v>128.66809843810697</v>
      </c>
      <c r="G121" s="58"/>
      <c r="H121" s="58"/>
      <c r="I121" s="74"/>
      <c r="J121" s="78"/>
    </row>
    <row r="122" spans="1:10" s="29" customFormat="1">
      <c r="A122" s="68" t="s">
        <v>292</v>
      </c>
      <c r="B122" s="118" t="s">
        <v>288</v>
      </c>
      <c r="C122" s="58">
        <v>12685.49632</v>
      </c>
      <c r="D122" s="62">
        <v>16496.893380000001</v>
      </c>
      <c r="E122" s="74">
        <f t="shared" si="20"/>
        <v>3811.3970600000011</v>
      </c>
      <c r="F122" s="76">
        <f t="shared" si="21"/>
        <v>130.04531288216873</v>
      </c>
      <c r="G122" s="58"/>
      <c r="H122" s="58"/>
      <c r="I122" s="74"/>
      <c r="J122" s="78"/>
    </row>
    <row r="123" spans="1:10" s="145" customFormat="1" ht="75">
      <c r="A123" s="141" t="s">
        <v>441</v>
      </c>
      <c r="B123" s="146" t="s">
        <v>442</v>
      </c>
      <c r="C123" s="143">
        <f>SUM(C124:C125)</f>
        <v>86.542950000000005</v>
      </c>
      <c r="D123" s="81">
        <f>SUM(D124:D125)</f>
        <v>5392.4959600000002</v>
      </c>
      <c r="E123" s="81">
        <f t="shared" ref="E123:J123" si="23">SUM(E124:E125)</f>
        <v>0</v>
      </c>
      <c r="F123" s="81"/>
      <c r="G123" s="81">
        <f t="shared" si="23"/>
        <v>0</v>
      </c>
      <c r="H123" s="81">
        <f t="shared" si="23"/>
        <v>0</v>
      </c>
      <c r="I123" s="81">
        <f t="shared" si="23"/>
        <v>0</v>
      </c>
      <c r="J123" s="244">
        <f t="shared" si="23"/>
        <v>0</v>
      </c>
    </row>
    <row r="124" spans="1:10" s="29" customFormat="1">
      <c r="A124" s="68" t="s">
        <v>443</v>
      </c>
      <c r="B124" s="79" t="s">
        <v>285</v>
      </c>
      <c r="C124" s="58">
        <v>86.542950000000005</v>
      </c>
      <c r="D124" s="62">
        <v>5384.0459600000004</v>
      </c>
      <c r="E124" s="74"/>
      <c r="F124" s="47">
        <f t="shared" ref="F124:F125" si="24">D124/C124</f>
        <v>62.212415453829571</v>
      </c>
      <c r="G124" s="58"/>
      <c r="H124" s="58"/>
      <c r="I124" s="74"/>
      <c r="J124" s="78"/>
    </row>
    <row r="125" spans="1:10" s="29" customFormat="1" ht="37.5">
      <c r="A125" s="68" t="s">
        <v>444</v>
      </c>
      <c r="B125" s="79" t="s">
        <v>264</v>
      </c>
      <c r="C125" s="58"/>
      <c r="D125" s="62">
        <v>8.4499999999999993</v>
      </c>
      <c r="E125" s="74"/>
      <c r="F125" s="47"/>
      <c r="G125" s="58"/>
      <c r="H125" s="58"/>
      <c r="I125" s="74"/>
      <c r="J125" s="78"/>
    </row>
    <row r="126" spans="1:10" s="29" customFormat="1" ht="20.25" customHeight="1">
      <c r="A126" s="68" t="s">
        <v>293</v>
      </c>
      <c r="B126" s="79" t="s">
        <v>294</v>
      </c>
      <c r="C126" s="58">
        <v>31823.547589999998</v>
      </c>
      <c r="D126" s="62">
        <v>38933.927009999999</v>
      </c>
      <c r="E126" s="74">
        <f t="shared" si="20"/>
        <v>7110.3794200000011</v>
      </c>
      <c r="F126" s="76">
        <f t="shared" si="21"/>
        <v>122.34313883419559</v>
      </c>
      <c r="G126" s="117">
        <v>322.21215999999998</v>
      </c>
      <c r="H126" s="58">
        <v>127.92477</v>
      </c>
      <c r="I126" s="74">
        <f t="shared" si="22"/>
        <v>-194.28738999999999</v>
      </c>
      <c r="J126" s="78">
        <f>SUM(H126/G126*100)</f>
        <v>39.702030488234833</v>
      </c>
    </row>
    <row r="127" spans="1:10" s="29" customFormat="1">
      <c r="A127" s="125" t="s">
        <v>279</v>
      </c>
      <c r="B127" s="92" t="s">
        <v>265</v>
      </c>
      <c r="C127" s="58">
        <v>41565.589</v>
      </c>
      <c r="D127" s="117">
        <v>54483.555780000002</v>
      </c>
      <c r="E127" s="74">
        <f t="shared" si="20"/>
        <v>12917.966780000002</v>
      </c>
      <c r="F127" s="76">
        <f t="shared" si="21"/>
        <v>131.07851251668779</v>
      </c>
      <c r="G127" s="58">
        <v>3560.846</v>
      </c>
      <c r="H127" s="58">
        <v>3529.8316799999998</v>
      </c>
      <c r="I127" s="74">
        <f t="shared" si="22"/>
        <v>-31.014320000000225</v>
      </c>
      <c r="J127" s="78">
        <f>SUM(H127/G127*100)</f>
        <v>99.129018216457538</v>
      </c>
    </row>
    <row r="128" spans="1:10" s="145" customFormat="1" ht="37.5">
      <c r="A128" s="147" t="s">
        <v>39</v>
      </c>
      <c r="B128" s="148" t="s">
        <v>266</v>
      </c>
      <c r="C128" s="143">
        <f>C129+C130</f>
        <v>106020.19319000001</v>
      </c>
      <c r="D128" s="81">
        <f>SUM(D129:D130)</f>
        <v>123641.48934</v>
      </c>
      <c r="E128" s="82">
        <f t="shared" si="20"/>
        <v>17621.296149999995</v>
      </c>
      <c r="F128" s="144">
        <f t="shared" si="21"/>
        <v>116.62069801968826</v>
      </c>
      <c r="G128" s="143">
        <f>G129</f>
        <v>5737.2731199999998</v>
      </c>
      <c r="H128" s="143">
        <f>H129</f>
        <v>5095.2376800000002</v>
      </c>
      <c r="I128" s="82">
        <f t="shared" si="22"/>
        <v>-642.03543999999965</v>
      </c>
      <c r="J128" s="243">
        <f>SUM(H128/G128*100)</f>
        <v>88.809397311731971</v>
      </c>
    </row>
    <row r="129" spans="1:10" s="29" customFormat="1" ht="37.5">
      <c r="A129" s="125" t="s">
        <v>295</v>
      </c>
      <c r="B129" s="126" t="s">
        <v>296</v>
      </c>
      <c r="C129" s="58">
        <f>106020.19319-9921.99378</f>
        <v>96098.199410000001</v>
      </c>
      <c r="D129" s="62">
        <v>111621.93012999999</v>
      </c>
      <c r="E129" s="74">
        <f t="shared" si="20"/>
        <v>15523.730719999992</v>
      </c>
      <c r="F129" s="76">
        <f t="shared" si="21"/>
        <v>116.15402870741467</v>
      </c>
      <c r="G129" s="58">
        <v>5737.2731199999998</v>
      </c>
      <c r="H129" s="58">
        <v>5095.2376800000002</v>
      </c>
      <c r="I129" s="74">
        <f t="shared" si="22"/>
        <v>-642.03543999999965</v>
      </c>
      <c r="J129" s="78">
        <f>SUM(H129/G129*100)</f>
        <v>88.809397311731971</v>
      </c>
    </row>
    <row r="130" spans="1:10" s="29" customFormat="1" ht="37.5">
      <c r="A130" s="125" t="s">
        <v>297</v>
      </c>
      <c r="B130" s="126" t="s">
        <v>310</v>
      </c>
      <c r="C130" s="58">
        <v>9921.9937800000007</v>
      </c>
      <c r="D130" s="62">
        <v>12019.559209999999</v>
      </c>
      <c r="E130" s="74">
        <f t="shared" si="20"/>
        <v>2097.5654299999987</v>
      </c>
      <c r="F130" s="76">
        <f t="shared" si="21"/>
        <v>121.14056384744075</v>
      </c>
      <c r="G130" s="58"/>
      <c r="H130" s="58"/>
      <c r="I130" s="74"/>
      <c r="J130" s="78"/>
    </row>
    <row r="131" spans="1:10" s="29" customFormat="1">
      <c r="A131" s="68" t="s">
        <v>298</v>
      </c>
      <c r="B131" s="127" t="s">
        <v>299</v>
      </c>
      <c r="C131" s="58">
        <v>3554.0130300000001</v>
      </c>
      <c r="D131" s="62">
        <v>4455.4321200000004</v>
      </c>
      <c r="E131" s="74">
        <f t="shared" si="20"/>
        <v>901.41909000000032</v>
      </c>
      <c r="F131" s="76">
        <f t="shared" ref="F131:F138" si="25">SUM(D131/C131*100)</f>
        <v>125.36341545151848</v>
      </c>
      <c r="G131" s="58">
        <v>7.9542200000000003</v>
      </c>
      <c r="H131" s="58">
        <v>12.745089999999999</v>
      </c>
      <c r="I131" s="74">
        <f t="shared" si="22"/>
        <v>4.7908699999999991</v>
      </c>
      <c r="J131" s="78" t="s">
        <v>485</v>
      </c>
    </row>
    <row r="132" spans="1:10" s="145" customFormat="1">
      <c r="A132" s="147" t="s">
        <v>300</v>
      </c>
      <c r="B132" s="149" t="s">
        <v>222</v>
      </c>
      <c r="C132" s="143">
        <f>SUM(C133:C134)</f>
        <v>16643.972949999999</v>
      </c>
      <c r="D132" s="81">
        <f>D133+D134</f>
        <v>20687.289480000003</v>
      </c>
      <c r="E132" s="82">
        <f t="shared" si="20"/>
        <v>4043.3165300000037</v>
      </c>
      <c r="F132" s="144">
        <f t="shared" si="25"/>
        <v>124.29297705629835</v>
      </c>
      <c r="G132" s="81">
        <f>G133+G134</f>
        <v>287.24964999999997</v>
      </c>
      <c r="H132" s="143">
        <f>H133+H134</f>
        <v>63.801900000000003</v>
      </c>
      <c r="I132" s="82">
        <f t="shared" si="22"/>
        <v>-223.44774999999998</v>
      </c>
      <c r="J132" s="243">
        <f>SUM(H132/G132*100)</f>
        <v>22.211306436752842</v>
      </c>
    </row>
    <row r="133" spans="1:10" s="29" customFormat="1">
      <c r="A133" s="125" t="s">
        <v>301</v>
      </c>
      <c r="B133" s="128" t="s">
        <v>142</v>
      </c>
      <c r="C133" s="58">
        <f>13861.13895+2500</f>
        <v>16361.13895</v>
      </c>
      <c r="D133" s="62">
        <v>20199.889480000002</v>
      </c>
      <c r="E133" s="74">
        <f t="shared" si="20"/>
        <v>3838.7505300000012</v>
      </c>
      <c r="F133" s="76">
        <f t="shared" si="25"/>
        <v>123.46261187397349</v>
      </c>
      <c r="G133" s="58">
        <v>287.24964999999997</v>
      </c>
      <c r="H133" s="58">
        <v>63.801900000000003</v>
      </c>
      <c r="I133" s="74">
        <f t="shared" si="22"/>
        <v>-223.44774999999998</v>
      </c>
      <c r="J133" s="78">
        <f>SUM(H133/G133*100)</f>
        <v>22.211306436752842</v>
      </c>
    </row>
    <row r="134" spans="1:10" s="29" customFormat="1">
      <c r="A134" s="125" t="s">
        <v>302</v>
      </c>
      <c r="B134" s="128" t="s">
        <v>143</v>
      </c>
      <c r="C134" s="58">
        <v>282.834</v>
      </c>
      <c r="D134" s="62">
        <v>487.4</v>
      </c>
      <c r="E134" s="74">
        <f t="shared" si="20"/>
        <v>204.56599999999997</v>
      </c>
      <c r="F134" s="76" t="s">
        <v>317</v>
      </c>
      <c r="G134" s="58"/>
      <c r="H134" s="58"/>
      <c r="I134" s="74"/>
      <c r="J134" s="78"/>
    </row>
    <row r="135" spans="1:10" s="145" customFormat="1">
      <c r="A135" s="147" t="s">
        <v>114</v>
      </c>
      <c r="B135" s="150" t="s">
        <v>256</v>
      </c>
      <c r="C135" s="143">
        <f>C136+C137</f>
        <v>5137.6990800000003</v>
      </c>
      <c r="D135" s="81">
        <f>SUM(D136:D137)</f>
        <v>6616.4826800000001</v>
      </c>
      <c r="E135" s="82">
        <f t="shared" si="20"/>
        <v>1478.7835999999998</v>
      </c>
      <c r="F135" s="144">
        <f t="shared" si="25"/>
        <v>128.78299365092437</v>
      </c>
      <c r="G135" s="143">
        <f>G136+G137</f>
        <v>28</v>
      </c>
      <c r="H135" s="143"/>
      <c r="I135" s="82">
        <f t="shared" ref="I135:I138" si="26">SUM(H135-G135)</f>
        <v>-28</v>
      </c>
      <c r="J135" s="243">
        <f>SUM(H135/G135*100)</f>
        <v>0</v>
      </c>
    </row>
    <row r="136" spans="1:10" s="29" customFormat="1">
      <c r="A136" s="125" t="s">
        <v>303</v>
      </c>
      <c r="B136" s="129" t="s">
        <v>304</v>
      </c>
      <c r="C136" s="58">
        <v>1694.2127599999999</v>
      </c>
      <c r="D136" s="62">
        <v>1990.46129</v>
      </c>
      <c r="E136" s="74">
        <f t="shared" si="20"/>
        <v>296.24853000000007</v>
      </c>
      <c r="F136" s="76">
        <f t="shared" si="25"/>
        <v>117.48591068337839</v>
      </c>
      <c r="G136" s="58">
        <v>28</v>
      </c>
      <c r="H136" s="58"/>
      <c r="I136" s="74">
        <f t="shared" si="26"/>
        <v>-28</v>
      </c>
      <c r="J136" s="78">
        <f>SUM(H136/G136*100)</f>
        <v>0</v>
      </c>
    </row>
    <row r="137" spans="1:10" s="29" customFormat="1">
      <c r="A137" s="125" t="s">
        <v>305</v>
      </c>
      <c r="B137" s="129" t="s">
        <v>306</v>
      </c>
      <c r="C137" s="58">
        <v>3443.48632</v>
      </c>
      <c r="D137" s="62">
        <v>4626.0213899999999</v>
      </c>
      <c r="E137" s="74">
        <f t="shared" si="20"/>
        <v>1182.5350699999999</v>
      </c>
      <c r="F137" s="76">
        <f t="shared" si="25"/>
        <v>134.34121585242713</v>
      </c>
      <c r="G137" s="58"/>
      <c r="H137" s="58"/>
      <c r="I137" s="74">
        <f t="shared" si="26"/>
        <v>0</v>
      </c>
      <c r="J137" s="78"/>
    </row>
    <row r="138" spans="1:10" s="29" customFormat="1">
      <c r="A138" s="68" t="s">
        <v>109</v>
      </c>
      <c r="B138" s="128" t="s">
        <v>307</v>
      </c>
      <c r="C138" s="58">
        <f>4955.56524-2500</f>
        <v>2455.5652399999999</v>
      </c>
      <c r="D138" s="62">
        <v>2516.4166799999998</v>
      </c>
      <c r="E138" s="74">
        <f t="shared" si="20"/>
        <v>60.851439999999911</v>
      </c>
      <c r="F138" s="76">
        <f t="shared" si="25"/>
        <v>102.47810316780668</v>
      </c>
      <c r="G138" s="58"/>
      <c r="H138" s="58">
        <v>0.42799999999999999</v>
      </c>
      <c r="I138" s="74">
        <f t="shared" si="26"/>
        <v>0.42799999999999999</v>
      </c>
      <c r="J138" s="78"/>
    </row>
    <row r="139" spans="1:10" s="145" customFormat="1">
      <c r="A139" s="141" t="s">
        <v>445</v>
      </c>
      <c r="B139" s="151" t="s">
        <v>446</v>
      </c>
      <c r="C139" s="143">
        <f>SUM(C140:C141)</f>
        <v>0</v>
      </c>
      <c r="D139" s="143">
        <f>SUM(D140:D141)</f>
        <v>0</v>
      </c>
      <c r="E139" s="143">
        <f t="shared" ref="E139:J139" si="27">SUM(E140:E141)</f>
        <v>0</v>
      </c>
      <c r="F139" s="143"/>
      <c r="G139" s="143">
        <f t="shared" si="27"/>
        <v>0</v>
      </c>
      <c r="H139" s="143">
        <f t="shared" si="27"/>
        <v>0</v>
      </c>
      <c r="I139" s="143">
        <f t="shared" si="27"/>
        <v>0</v>
      </c>
      <c r="J139" s="245">
        <f t="shared" si="27"/>
        <v>0</v>
      </c>
    </row>
    <row r="140" spans="1:10" s="29" customFormat="1" ht="37.5">
      <c r="A140" s="68" t="s">
        <v>449</v>
      </c>
      <c r="B140" s="128" t="s">
        <v>456</v>
      </c>
      <c r="C140" s="58"/>
      <c r="D140" s="62"/>
      <c r="E140" s="74"/>
      <c r="F140" s="47"/>
      <c r="G140" s="58"/>
      <c r="H140" s="58"/>
      <c r="I140" s="74"/>
      <c r="J140" s="78"/>
    </row>
    <row r="141" spans="1:10" s="29" customFormat="1" ht="37.5">
      <c r="A141" s="68" t="s">
        <v>447</v>
      </c>
      <c r="B141" s="128" t="s">
        <v>448</v>
      </c>
      <c r="C141" s="58"/>
      <c r="D141" s="62"/>
      <c r="E141" s="74"/>
      <c r="F141" s="47"/>
      <c r="G141" s="58"/>
      <c r="H141" s="58">
        <v>0</v>
      </c>
      <c r="I141" s="74"/>
      <c r="J141" s="78"/>
    </row>
    <row r="142" spans="1:10" s="145" customFormat="1" ht="37.5">
      <c r="A142" s="141" t="s">
        <v>450</v>
      </c>
      <c r="B142" s="151" t="s">
        <v>451</v>
      </c>
      <c r="C142" s="143">
        <f>SUM(C143:C144)</f>
        <v>2763.40166</v>
      </c>
      <c r="D142" s="143">
        <f t="shared" ref="D142:J142" si="28">SUM(D143:D144)</f>
        <v>0</v>
      </c>
      <c r="E142" s="143">
        <f t="shared" si="28"/>
        <v>0</v>
      </c>
      <c r="F142" s="143">
        <f t="shared" si="28"/>
        <v>0</v>
      </c>
      <c r="G142" s="143">
        <f t="shared" si="28"/>
        <v>0</v>
      </c>
      <c r="H142" s="143">
        <f t="shared" si="28"/>
        <v>0</v>
      </c>
      <c r="I142" s="143">
        <f t="shared" si="28"/>
        <v>0</v>
      </c>
      <c r="J142" s="245">
        <f t="shared" si="28"/>
        <v>0</v>
      </c>
    </row>
    <row r="143" spans="1:10" s="29" customFormat="1" ht="56.25">
      <c r="A143" s="68" t="s">
        <v>452</v>
      </c>
      <c r="B143" s="128" t="s">
        <v>454</v>
      </c>
      <c r="C143" s="58">
        <v>637.70799999999997</v>
      </c>
      <c r="D143" s="62">
        <v>0</v>
      </c>
      <c r="E143" s="74"/>
      <c r="F143" s="47">
        <f t="shared" ref="F143:F144" si="29">D143/C143</f>
        <v>0</v>
      </c>
      <c r="G143" s="58"/>
      <c r="H143" s="58"/>
      <c r="I143" s="74"/>
      <c r="J143" s="78"/>
    </row>
    <row r="144" spans="1:10" s="29" customFormat="1" ht="46.5" customHeight="1">
      <c r="A144" s="68" t="s">
        <v>453</v>
      </c>
      <c r="B144" s="128" t="s">
        <v>455</v>
      </c>
      <c r="C144" s="58">
        <v>2125.6936599999999</v>
      </c>
      <c r="D144" s="62">
        <v>0</v>
      </c>
      <c r="E144" s="74"/>
      <c r="F144" s="47">
        <f t="shared" si="29"/>
        <v>0</v>
      </c>
      <c r="G144" s="58"/>
      <c r="H144" s="58"/>
      <c r="I144" s="74"/>
      <c r="J144" s="78"/>
    </row>
    <row r="145" spans="1:10" s="29" customFormat="1" ht="37.5">
      <c r="A145" s="68" t="s">
        <v>308</v>
      </c>
      <c r="B145" s="128" t="s">
        <v>309</v>
      </c>
      <c r="C145" s="58">
        <v>476.35599999999999</v>
      </c>
      <c r="D145" s="62">
        <v>1705.07277</v>
      </c>
      <c r="E145" s="74">
        <f t="shared" si="20"/>
        <v>1228.71677</v>
      </c>
      <c r="F145" s="76" t="s">
        <v>465</v>
      </c>
      <c r="G145" s="58"/>
      <c r="H145" s="58"/>
      <c r="I145" s="74"/>
      <c r="J145" s="78"/>
    </row>
    <row r="146" spans="1:10" s="29" customFormat="1" ht="37.5">
      <c r="A146" s="68" t="s">
        <v>318</v>
      </c>
      <c r="B146" s="128" t="s">
        <v>319</v>
      </c>
      <c r="C146" s="58"/>
      <c r="D146" s="62">
        <v>693.47477000000003</v>
      </c>
      <c r="E146" s="74">
        <f t="shared" ref="E146" si="30">SUM(D146-C146)</f>
        <v>693.47477000000003</v>
      </c>
      <c r="F146" s="47"/>
      <c r="G146" s="58"/>
      <c r="H146" s="58"/>
      <c r="I146" s="74"/>
      <c r="J146" s="78"/>
    </row>
    <row r="147" spans="1:10" s="3" customFormat="1" ht="20.25">
      <c r="A147" s="37" t="s">
        <v>40</v>
      </c>
      <c r="B147" s="112" t="s">
        <v>7</v>
      </c>
      <c r="C147" s="50">
        <f>SUM(C148:C151)+C152+C157+C154</f>
        <v>188341.84088999999</v>
      </c>
      <c r="D147" s="50">
        <f>SUM(D148:D151)+D152+D157+D154</f>
        <v>72964.481249999997</v>
      </c>
      <c r="E147" s="46">
        <f t="shared" ref="E147:E159" si="31">SUM(D147-C147)</f>
        <v>-115377.35964</v>
      </c>
      <c r="F147" s="52">
        <f t="shared" ref="F147:F159" si="32">SUM(D147/C147*100)</f>
        <v>38.74045241631385</v>
      </c>
      <c r="G147" s="50">
        <f>SUM(G148:G152)+G157+G153</f>
        <v>9876.3603600000006</v>
      </c>
      <c r="H147" s="50">
        <f>SUM(H148:H152)+H157</f>
        <v>11452.90135</v>
      </c>
      <c r="I147" s="51">
        <f t="shared" ref="I147:I148" si="33">SUM(H147-G147)</f>
        <v>1576.5409899999995</v>
      </c>
      <c r="J147" s="109">
        <f t="shared" ref="J147" si="34">SUM(H147/G147*100)</f>
        <v>115.96277305134701</v>
      </c>
    </row>
    <row r="148" spans="1:10" s="3" customFormat="1">
      <c r="A148" s="41" t="s">
        <v>41</v>
      </c>
      <c r="B148" s="97" t="s">
        <v>42</v>
      </c>
      <c r="C148" s="48">
        <v>131897.59604999999</v>
      </c>
      <c r="D148" s="48">
        <v>34440.528639999997</v>
      </c>
      <c r="E148" s="46">
        <f t="shared" si="31"/>
        <v>-97457.067409999989</v>
      </c>
      <c r="F148" s="47">
        <f t="shared" si="32"/>
        <v>26.111566602733394</v>
      </c>
      <c r="G148" s="56">
        <v>8361.4089600000007</v>
      </c>
      <c r="H148" s="56">
        <v>4342.92</v>
      </c>
      <c r="I148" s="46">
        <f t="shared" si="33"/>
        <v>-4018.4889600000006</v>
      </c>
      <c r="J148" s="104">
        <f>SUM(H148/G148*100)</f>
        <v>51.940050065437774</v>
      </c>
    </row>
    <row r="149" spans="1:10" s="3" customFormat="1">
      <c r="A149" s="41" t="s">
        <v>115</v>
      </c>
      <c r="B149" s="113" t="s">
        <v>144</v>
      </c>
      <c r="C149" s="48">
        <v>22232.350910000001</v>
      </c>
      <c r="D149" s="48">
        <v>7256.0655100000004</v>
      </c>
      <c r="E149" s="46">
        <f t="shared" si="31"/>
        <v>-14976.285400000001</v>
      </c>
      <c r="F149" s="47">
        <f t="shared" si="32"/>
        <v>32.637418954809036</v>
      </c>
      <c r="G149" s="56">
        <v>1276.682</v>
      </c>
      <c r="H149" s="56">
        <v>6609.9815500000004</v>
      </c>
      <c r="I149" s="46">
        <f t="shared" ref="I149" si="35">SUM(H149-G149)</f>
        <v>5333.2995500000006</v>
      </c>
      <c r="J149" s="104" t="s">
        <v>493</v>
      </c>
    </row>
    <row r="150" spans="1:10" s="3" customFormat="1">
      <c r="A150" s="41" t="s">
        <v>116</v>
      </c>
      <c r="B150" s="114" t="s">
        <v>235</v>
      </c>
      <c r="C150" s="48">
        <v>3124.25639</v>
      </c>
      <c r="D150" s="48">
        <v>268.57513</v>
      </c>
      <c r="E150" s="46">
        <f t="shared" si="31"/>
        <v>-2855.6812599999998</v>
      </c>
      <c r="F150" s="47">
        <f t="shared" si="32"/>
        <v>8.596449729914772</v>
      </c>
      <c r="G150" s="56">
        <v>96.997</v>
      </c>
      <c r="H150" s="56"/>
      <c r="I150" s="46"/>
      <c r="J150" s="104"/>
    </row>
    <row r="151" spans="1:10" s="3" customFormat="1">
      <c r="A151" s="41" t="s">
        <v>117</v>
      </c>
      <c r="B151" s="114" t="s">
        <v>145</v>
      </c>
      <c r="C151" s="48">
        <v>4834.2628400000003</v>
      </c>
      <c r="D151" s="48">
        <v>1726.31882</v>
      </c>
      <c r="E151" s="46">
        <f t="shared" si="31"/>
        <v>-3107.9440200000004</v>
      </c>
      <c r="F151" s="47">
        <f t="shared" si="32"/>
        <v>35.710073637617931</v>
      </c>
      <c r="G151" s="56"/>
      <c r="H151" s="56">
        <v>499.99979999999999</v>
      </c>
      <c r="I151" s="46">
        <f t="shared" ref="I151" si="36">SUM(H151-G151)</f>
        <v>499.99979999999999</v>
      </c>
      <c r="J151" s="104"/>
    </row>
    <row r="152" spans="1:10" s="3" customFormat="1">
      <c r="A152" s="41" t="s">
        <v>118</v>
      </c>
      <c r="B152" s="114" t="s">
        <v>236</v>
      </c>
      <c r="C152" s="48">
        <f>C153</f>
        <v>11150.608609999999</v>
      </c>
      <c r="D152" s="48">
        <f>D153</f>
        <v>13161.8941</v>
      </c>
      <c r="E152" s="46">
        <f t="shared" si="31"/>
        <v>2011.2854900000002</v>
      </c>
      <c r="F152" s="47">
        <f t="shared" si="32"/>
        <v>118.03745033429168</v>
      </c>
      <c r="G152" s="56"/>
      <c r="H152" s="56"/>
      <c r="I152" s="46"/>
      <c r="J152" s="104"/>
    </row>
    <row r="153" spans="1:10" s="3" customFormat="1" ht="37.5">
      <c r="A153" s="41" t="s">
        <v>119</v>
      </c>
      <c r="B153" s="114" t="s">
        <v>146</v>
      </c>
      <c r="C153" s="48">
        <v>11150.608609999999</v>
      </c>
      <c r="D153" s="48">
        <v>13161.8941</v>
      </c>
      <c r="E153" s="46">
        <f t="shared" si="31"/>
        <v>2011.2854900000002</v>
      </c>
      <c r="F153" s="47">
        <f t="shared" si="32"/>
        <v>118.03745033429168</v>
      </c>
      <c r="G153" s="56">
        <v>141.2724</v>
      </c>
      <c r="H153" s="56"/>
      <c r="I153" s="46"/>
      <c r="J153" s="104"/>
    </row>
    <row r="154" spans="1:10" s="3" customFormat="1">
      <c r="A154" s="41" t="s">
        <v>43</v>
      </c>
      <c r="B154" s="115" t="s">
        <v>221</v>
      </c>
      <c r="C154" s="48">
        <f>C155</f>
        <v>13258.06336</v>
      </c>
      <c r="D154" s="48">
        <f>SUM(D155:D156)</f>
        <v>15437.98351</v>
      </c>
      <c r="E154" s="46">
        <f t="shared" si="31"/>
        <v>2179.9201499999999</v>
      </c>
      <c r="F154" s="47">
        <f t="shared" si="32"/>
        <v>116.44222154328277</v>
      </c>
      <c r="G154" s="116"/>
      <c r="H154" s="116"/>
      <c r="I154" s="46"/>
      <c r="J154" s="104"/>
    </row>
    <row r="155" spans="1:10" s="3" customFormat="1">
      <c r="A155" s="41" t="s">
        <v>120</v>
      </c>
      <c r="B155" s="114" t="s">
        <v>147</v>
      </c>
      <c r="C155" s="48">
        <v>13258.06336</v>
      </c>
      <c r="D155" s="48">
        <v>15437.98351</v>
      </c>
      <c r="E155" s="46">
        <f t="shared" si="31"/>
        <v>2179.9201499999999</v>
      </c>
      <c r="F155" s="47">
        <f t="shared" si="32"/>
        <v>116.44222154328277</v>
      </c>
      <c r="G155" s="116"/>
      <c r="H155" s="116"/>
      <c r="I155" s="46"/>
      <c r="J155" s="104"/>
    </row>
    <row r="156" spans="1:10" s="3" customFormat="1">
      <c r="A156" s="41" t="s">
        <v>121</v>
      </c>
      <c r="B156" s="114" t="s">
        <v>148</v>
      </c>
      <c r="C156" s="48"/>
      <c r="D156" s="48"/>
      <c r="E156" s="46"/>
      <c r="F156" s="47"/>
      <c r="G156" s="116"/>
      <c r="H156" s="116"/>
      <c r="I156" s="46"/>
      <c r="J156" s="104"/>
    </row>
    <row r="157" spans="1:10" s="3" customFormat="1">
      <c r="A157" s="41" t="s">
        <v>122</v>
      </c>
      <c r="B157" s="114" t="s">
        <v>149</v>
      </c>
      <c r="C157" s="48">
        <f>C158+C159</f>
        <v>1844.70273</v>
      </c>
      <c r="D157" s="48">
        <f>SUM(D158:D159)</f>
        <v>673.11554000000001</v>
      </c>
      <c r="E157" s="46">
        <f t="shared" si="31"/>
        <v>-1171.58719</v>
      </c>
      <c r="F157" s="47">
        <f t="shared" si="32"/>
        <v>36.489106296275715</v>
      </c>
      <c r="G157" s="116"/>
      <c r="H157" s="116"/>
      <c r="I157" s="46"/>
      <c r="J157" s="104"/>
    </row>
    <row r="158" spans="1:10" s="3" customFormat="1">
      <c r="A158" s="41" t="s">
        <v>123</v>
      </c>
      <c r="B158" s="114" t="s">
        <v>150</v>
      </c>
      <c r="C158" s="48">
        <v>1040.1103000000001</v>
      </c>
      <c r="D158" s="48">
        <v>0</v>
      </c>
      <c r="E158" s="46">
        <f t="shared" si="31"/>
        <v>-1040.1103000000001</v>
      </c>
      <c r="F158" s="47">
        <f t="shared" si="32"/>
        <v>0</v>
      </c>
      <c r="G158" s="116"/>
      <c r="H158" s="116"/>
      <c r="I158" s="46"/>
      <c r="J158" s="104"/>
    </row>
    <row r="159" spans="1:10" s="3" customFormat="1">
      <c r="A159" s="41" t="s">
        <v>124</v>
      </c>
      <c r="B159" s="114" t="s">
        <v>151</v>
      </c>
      <c r="C159" s="48">
        <v>804.59243000000004</v>
      </c>
      <c r="D159" s="48">
        <v>673.11554000000001</v>
      </c>
      <c r="E159" s="46">
        <f t="shared" si="31"/>
        <v>-131.47689000000003</v>
      </c>
      <c r="F159" s="47">
        <f t="shared" si="32"/>
        <v>83.659193760995237</v>
      </c>
      <c r="G159" s="116"/>
      <c r="H159" s="116"/>
      <c r="I159" s="46"/>
      <c r="J159" s="104"/>
    </row>
    <row r="160" spans="1:10" s="3" customFormat="1">
      <c r="A160" s="41"/>
      <c r="B160" s="114"/>
      <c r="C160" s="48"/>
      <c r="D160" s="48"/>
      <c r="E160" s="46"/>
      <c r="F160" s="47"/>
      <c r="G160" s="116"/>
      <c r="H160" s="116"/>
      <c r="I160" s="46"/>
      <c r="J160" s="104"/>
    </row>
    <row r="161" spans="1:10" ht="20.25">
      <c r="A161" s="107" t="s">
        <v>44</v>
      </c>
      <c r="B161" s="112" t="s">
        <v>8</v>
      </c>
      <c r="C161" s="50">
        <f>C162+C169+C171+C177+C184+C185+C188+C189+C192+C196+C170+C181+C176+C183+C175</f>
        <v>121562.44800000002</v>
      </c>
      <c r="D161" s="50">
        <f>D162+D169+D171+D177+D184+D185+D188+D189+D192+D196+D170+D181+D176+D183+D175</f>
        <v>125331.16</v>
      </c>
      <c r="E161" s="54">
        <f t="shared" ref="E161:E168" si="37">SUM(D161-C161)</f>
        <v>3768.711999999985</v>
      </c>
      <c r="F161" s="130">
        <f t="shared" si="16"/>
        <v>103.10022713593263</v>
      </c>
      <c r="G161" s="50">
        <f>G162+G169+G171+G177+G184+G185+G188+G189+G192+G196+G170+G181+G193</f>
        <v>14754.127000000002</v>
      </c>
      <c r="H161" s="50">
        <f>H162+H169+H171+H177+H184+H185+H188+H189+H192+H196+H170+H181+H193</f>
        <v>1893.65</v>
      </c>
      <c r="I161" s="53">
        <f t="shared" ref="I161:I163" si="38">SUM(H161-G161)</f>
        <v>-12860.477000000003</v>
      </c>
      <c r="J161" s="246">
        <f>H161/G161*100</f>
        <v>12.834713975282982</v>
      </c>
    </row>
    <row r="162" spans="1:10" s="3" customFormat="1" ht="37.5">
      <c r="A162" s="41" t="s">
        <v>45</v>
      </c>
      <c r="B162" s="131" t="s">
        <v>204</v>
      </c>
      <c r="C162" s="48">
        <f>SUM(C163:C168)</f>
        <v>36937.64</v>
      </c>
      <c r="D162" s="48">
        <f>SUM(D163:D168)</f>
        <v>26807.848000000002</v>
      </c>
      <c r="E162" s="46">
        <f t="shared" si="37"/>
        <v>-10129.791999999998</v>
      </c>
      <c r="F162" s="47">
        <f t="shared" si="16"/>
        <v>72.575963163862127</v>
      </c>
      <c r="G162" s="48">
        <f>SUM(G163:G168)</f>
        <v>266.17099999999999</v>
      </c>
      <c r="H162" s="48">
        <f>SUM(H163:H168)</f>
        <v>31.466000000000001</v>
      </c>
      <c r="I162" s="46">
        <f t="shared" si="38"/>
        <v>-234.70499999999998</v>
      </c>
      <c r="J162" s="247">
        <f t="shared" ref="J162:J163" si="39">SUM(H162/G162*100)</f>
        <v>11.821723628795024</v>
      </c>
    </row>
    <row r="163" spans="1:10">
      <c r="A163" s="41" t="s">
        <v>46</v>
      </c>
      <c r="B163" s="131" t="s">
        <v>250</v>
      </c>
      <c r="C163" s="48">
        <v>644.20500000000004</v>
      </c>
      <c r="D163" s="48">
        <v>834.56799999999998</v>
      </c>
      <c r="E163" s="46">
        <f t="shared" si="37"/>
        <v>190.36299999999994</v>
      </c>
      <c r="F163" s="47">
        <f t="shared" si="16"/>
        <v>129.55006558471294</v>
      </c>
      <c r="G163" s="48">
        <v>266.17099999999999</v>
      </c>
      <c r="H163" s="56">
        <v>31.466000000000001</v>
      </c>
      <c r="I163" s="46">
        <f t="shared" si="38"/>
        <v>-234.70499999999998</v>
      </c>
      <c r="J163" s="247">
        <f t="shared" si="39"/>
        <v>11.821723628795024</v>
      </c>
    </row>
    <row r="164" spans="1:10">
      <c r="A164" s="41" t="s">
        <v>205</v>
      </c>
      <c r="B164" s="97" t="s">
        <v>49</v>
      </c>
      <c r="C164" s="48">
        <v>1564.3789999999999</v>
      </c>
      <c r="D164" s="48">
        <v>1311.85</v>
      </c>
      <c r="E164" s="46">
        <f t="shared" si="37"/>
        <v>-252.529</v>
      </c>
      <c r="F164" s="47">
        <f t="shared" si="16"/>
        <v>83.857556257147408</v>
      </c>
      <c r="G164" s="56"/>
      <c r="H164" s="56"/>
      <c r="I164" s="46"/>
      <c r="J164" s="104"/>
    </row>
    <row r="165" spans="1:10" s="3" customFormat="1" ht="37.5">
      <c r="A165" s="41" t="s">
        <v>47</v>
      </c>
      <c r="B165" s="132" t="s">
        <v>12</v>
      </c>
      <c r="C165" s="48">
        <v>9474.2369999999992</v>
      </c>
      <c r="D165" s="48">
        <v>23518.602999999999</v>
      </c>
      <c r="E165" s="46">
        <f t="shared" si="37"/>
        <v>14044.366</v>
      </c>
      <c r="F165" s="47" t="s">
        <v>486</v>
      </c>
      <c r="G165" s="56"/>
      <c r="H165" s="56"/>
      <c r="I165" s="46"/>
      <c r="J165" s="104"/>
    </row>
    <row r="166" spans="1:10" s="3" customFormat="1">
      <c r="A166" s="41" t="s">
        <v>48</v>
      </c>
      <c r="B166" s="133" t="s">
        <v>13</v>
      </c>
      <c r="C166" s="48">
        <v>223.6</v>
      </c>
      <c r="D166" s="48">
        <v>229.15</v>
      </c>
      <c r="E166" s="46">
        <f t="shared" ref="E166" si="40">SUM(D166-C166)</f>
        <v>5.5500000000000114</v>
      </c>
      <c r="F166" s="47">
        <v>0</v>
      </c>
      <c r="G166" s="56"/>
      <c r="H166" s="56"/>
      <c r="I166" s="46"/>
      <c r="J166" s="104"/>
    </row>
    <row r="167" spans="1:10" s="3" customFormat="1" ht="37.5">
      <c r="A167" s="41" t="s">
        <v>50</v>
      </c>
      <c r="B167" s="97" t="s">
        <v>14</v>
      </c>
      <c r="C167" s="48">
        <v>640.12900000000002</v>
      </c>
      <c r="D167" s="48">
        <v>913.67700000000002</v>
      </c>
      <c r="E167" s="46">
        <f t="shared" si="37"/>
        <v>273.548</v>
      </c>
      <c r="F167" s="47">
        <f t="shared" si="16"/>
        <v>142.7332615769634</v>
      </c>
      <c r="G167" s="56"/>
      <c r="H167" s="56"/>
      <c r="I167" s="46"/>
      <c r="J167" s="104"/>
    </row>
    <row r="168" spans="1:10" s="3" customFormat="1">
      <c r="A168" s="41" t="s">
        <v>51</v>
      </c>
      <c r="B168" s="131" t="s">
        <v>52</v>
      </c>
      <c r="C168" s="48">
        <v>24391.09</v>
      </c>
      <c r="D168" s="48">
        <v>0</v>
      </c>
      <c r="E168" s="46">
        <f t="shared" si="37"/>
        <v>-24391.09</v>
      </c>
      <c r="F168" s="47">
        <f t="shared" si="16"/>
        <v>0</v>
      </c>
      <c r="G168" s="56"/>
      <c r="H168" s="56"/>
      <c r="I168" s="46"/>
      <c r="J168" s="104"/>
    </row>
    <row r="169" spans="1:10" s="3" customFormat="1" ht="29.25" customHeight="1">
      <c r="A169" s="39" t="s">
        <v>53</v>
      </c>
      <c r="B169" s="97" t="s">
        <v>63</v>
      </c>
      <c r="C169" s="48">
        <v>611.88099999999997</v>
      </c>
      <c r="D169" s="48">
        <v>620.95399999999995</v>
      </c>
      <c r="E169" s="46">
        <f t="shared" ref="E169:E189" si="41">SUM(D169-C169)</f>
        <v>9.0729999999999791</v>
      </c>
      <c r="F169" s="47">
        <f t="shared" si="16"/>
        <v>101.48280466299819</v>
      </c>
      <c r="G169" s="56"/>
      <c r="H169" s="56"/>
      <c r="I169" s="46"/>
      <c r="J169" s="104"/>
    </row>
    <row r="170" spans="1:10">
      <c r="A170" s="41" t="s">
        <v>54</v>
      </c>
      <c r="B170" s="134" t="s">
        <v>206</v>
      </c>
      <c r="C170" s="48">
        <v>282.77600000000001</v>
      </c>
      <c r="D170" s="48">
        <v>341.70699999999999</v>
      </c>
      <c r="E170" s="46">
        <f t="shared" si="41"/>
        <v>58.930999999999983</v>
      </c>
      <c r="F170" s="47">
        <f t="shared" ref="F170:F230" si="42">SUM(D170/C170*100)</f>
        <v>120.84017031148329</v>
      </c>
      <c r="G170" s="56"/>
      <c r="H170" s="56"/>
      <c r="I170" s="46"/>
      <c r="J170" s="104"/>
    </row>
    <row r="171" spans="1:10" ht="37.5">
      <c r="A171" s="41" t="s">
        <v>55</v>
      </c>
      <c r="B171" s="134" t="s">
        <v>207</v>
      </c>
      <c r="C171" s="48">
        <f>C172+C173</f>
        <v>29878.897000000001</v>
      </c>
      <c r="D171" s="48">
        <f>D172+D173</f>
        <v>37570.415999999997</v>
      </c>
      <c r="E171" s="46">
        <f t="shared" si="41"/>
        <v>7691.5189999999966</v>
      </c>
      <c r="F171" s="47">
        <f t="shared" si="42"/>
        <v>125.74231237518572</v>
      </c>
      <c r="G171" s="56">
        <f>G172+G173</f>
        <v>3282.7310000000002</v>
      </c>
      <c r="H171" s="56">
        <f>H172+H173</f>
        <v>870.74599999999998</v>
      </c>
      <c r="I171" s="46">
        <f>SUM(H171-G171)</f>
        <v>-2411.9850000000001</v>
      </c>
      <c r="J171" s="247">
        <f t="shared" ref="J171:J172" si="43">SUM(H171/G171*100)</f>
        <v>26.525048808446378</v>
      </c>
    </row>
    <row r="172" spans="1:10" ht="37.5">
      <c r="A172" s="41" t="s">
        <v>56</v>
      </c>
      <c r="B172" s="134" t="s">
        <v>64</v>
      </c>
      <c r="C172" s="48">
        <v>25234.755000000001</v>
      </c>
      <c r="D172" s="48">
        <v>30125.348999999998</v>
      </c>
      <c r="E172" s="46">
        <f t="shared" si="41"/>
        <v>4890.5939999999973</v>
      </c>
      <c r="F172" s="47">
        <f t="shared" si="42"/>
        <v>119.38039025938629</v>
      </c>
      <c r="G172" s="56">
        <v>3053.8910000000001</v>
      </c>
      <c r="H172" s="56">
        <v>672.20699999999999</v>
      </c>
      <c r="I172" s="46">
        <f>SUM(H172-G172)</f>
        <v>-2381.6840000000002</v>
      </c>
      <c r="J172" s="247">
        <f t="shared" si="43"/>
        <v>22.011492879084422</v>
      </c>
    </row>
    <row r="173" spans="1:10">
      <c r="A173" s="41" t="s">
        <v>57</v>
      </c>
      <c r="B173" s="134" t="s">
        <v>208</v>
      </c>
      <c r="C173" s="48">
        <v>4644.1419999999998</v>
      </c>
      <c r="D173" s="48">
        <v>7445.067</v>
      </c>
      <c r="E173" s="46">
        <f t="shared" si="41"/>
        <v>2800.9250000000002</v>
      </c>
      <c r="F173" s="47" t="s">
        <v>487</v>
      </c>
      <c r="G173" s="56">
        <v>228.84</v>
      </c>
      <c r="H173" s="56">
        <v>198.53899999999999</v>
      </c>
      <c r="I173" s="46">
        <f>SUM(H173-G173)</f>
        <v>-30.301000000000016</v>
      </c>
      <c r="J173" s="247">
        <f>SUM(H173/G173*100)</f>
        <v>86.758870826778534</v>
      </c>
    </row>
    <row r="174" spans="1:10">
      <c r="A174" s="41" t="s">
        <v>437</v>
      </c>
      <c r="B174" s="134" t="s">
        <v>438</v>
      </c>
      <c r="C174" s="48">
        <f>C175+C176</f>
        <v>78.397999999999996</v>
      </c>
      <c r="D174" s="48">
        <f>D175+D176</f>
        <v>273.702</v>
      </c>
      <c r="E174" s="46">
        <f>SUM(D174-C174)</f>
        <v>195.304</v>
      </c>
      <c r="F174" s="47" t="s">
        <v>488</v>
      </c>
      <c r="G174" s="56"/>
      <c r="H174" s="56"/>
      <c r="I174" s="46"/>
      <c r="J174" s="247"/>
    </row>
    <row r="175" spans="1:10" ht="37.5">
      <c r="A175" s="41" t="s">
        <v>313</v>
      </c>
      <c r="B175" s="134" t="s">
        <v>314</v>
      </c>
      <c r="C175" s="48">
        <v>31.398</v>
      </c>
      <c r="D175" s="48">
        <v>49.91</v>
      </c>
      <c r="E175" s="46">
        <f t="shared" ref="E175" si="44">SUM(D175-C175)</f>
        <v>18.511999999999997</v>
      </c>
      <c r="F175" s="47">
        <v>0</v>
      </c>
      <c r="G175" s="56"/>
      <c r="H175" s="56"/>
      <c r="I175" s="46"/>
      <c r="J175" s="247"/>
    </row>
    <row r="176" spans="1:10">
      <c r="A176" s="41" t="s">
        <v>311</v>
      </c>
      <c r="B176" s="134" t="s">
        <v>312</v>
      </c>
      <c r="C176" s="48">
        <v>47</v>
      </c>
      <c r="D176" s="48">
        <v>223.792</v>
      </c>
      <c r="E176" s="46">
        <f t="shared" si="41"/>
        <v>176.792</v>
      </c>
      <c r="F176" s="47" t="s">
        <v>439</v>
      </c>
      <c r="G176" s="56"/>
      <c r="H176" s="56"/>
      <c r="I176" s="46"/>
      <c r="J176" s="247"/>
    </row>
    <row r="177" spans="1:10">
      <c r="A177" s="41" t="s">
        <v>125</v>
      </c>
      <c r="B177" s="134" t="s">
        <v>65</v>
      </c>
      <c r="C177" s="48">
        <f>C178+C179+C180</f>
        <v>2241.473</v>
      </c>
      <c r="D177" s="48">
        <f>D178+D179+D180</f>
        <v>2863.692</v>
      </c>
      <c r="E177" s="46">
        <f t="shared" si="41"/>
        <v>622.21900000000005</v>
      </c>
      <c r="F177" s="47">
        <f t="shared" si="42"/>
        <v>127.7593796579303</v>
      </c>
      <c r="G177" s="48">
        <f>G178+G179+G180</f>
        <v>595.10900000000004</v>
      </c>
      <c r="H177" s="48">
        <f>H178+H179+H180</f>
        <v>0</v>
      </c>
      <c r="I177" s="119">
        <f>I178+I179+I180</f>
        <v>0</v>
      </c>
      <c r="J177" s="104">
        <f>SUM(H177/G177*100)</f>
        <v>0</v>
      </c>
    </row>
    <row r="178" spans="1:10">
      <c r="A178" s="41" t="s">
        <v>126</v>
      </c>
      <c r="B178" s="134" t="s">
        <v>282</v>
      </c>
      <c r="C178" s="48">
        <v>1984.952</v>
      </c>
      <c r="D178" s="48">
        <v>2573.8789999999999</v>
      </c>
      <c r="E178" s="46">
        <f t="shared" si="41"/>
        <v>588.92699999999991</v>
      </c>
      <c r="F178" s="47">
        <f t="shared" si="42"/>
        <v>129.66958394963706</v>
      </c>
      <c r="G178" s="56">
        <v>595.10900000000004</v>
      </c>
      <c r="H178" s="56">
        <v>0</v>
      </c>
      <c r="I178" s="46"/>
      <c r="J178" s="104">
        <f>SUM(H178/G178*100)</f>
        <v>0</v>
      </c>
    </row>
    <row r="179" spans="1:10">
      <c r="A179" s="41" t="s">
        <v>127</v>
      </c>
      <c r="B179" s="134" t="s">
        <v>66</v>
      </c>
      <c r="C179" s="48">
        <v>57.497</v>
      </c>
      <c r="D179" s="48">
        <v>62.819000000000003</v>
      </c>
      <c r="E179" s="46">
        <f t="shared" si="41"/>
        <v>5.3220000000000027</v>
      </c>
      <c r="F179" s="47">
        <f t="shared" si="42"/>
        <v>109.25613510270102</v>
      </c>
      <c r="G179" s="56"/>
      <c r="H179" s="56"/>
      <c r="I179" s="46"/>
      <c r="J179" s="104"/>
    </row>
    <row r="180" spans="1:10">
      <c r="A180" s="41" t="s">
        <v>209</v>
      </c>
      <c r="B180" s="134" t="s">
        <v>67</v>
      </c>
      <c r="C180" s="48">
        <v>199.024</v>
      </c>
      <c r="D180" s="48">
        <v>226.994</v>
      </c>
      <c r="E180" s="46">
        <f>SUM(D180-C180)</f>
        <v>27.97</v>
      </c>
      <c r="F180" s="47">
        <f t="shared" si="42"/>
        <v>114.05358147761073</v>
      </c>
      <c r="G180" s="56"/>
      <c r="H180" s="56"/>
      <c r="I180" s="46"/>
      <c r="J180" s="104"/>
    </row>
    <row r="181" spans="1:10" ht="18" customHeight="1">
      <c r="A181" s="41" t="s">
        <v>58</v>
      </c>
      <c r="B181" s="113" t="s">
        <v>68</v>
      </c>
      <c r="C181" s="48">
        <v>1277.047</v>
      </c>
      <c r="D181" s="48">
        <f>SUM(D182)</f>
        <v>1726.8119999999999</v>
      </c>
      <c r="E181" s="46">
        <f t="shared" si="41"/>
        <v>449.76499999999987</v>
      </c>
      <c r="F181" s="47">
        <f t="shared" si="42"/>
        <v>135.21914228685398</v>
      </c>
      <c r="G181" s="48"/>
      <c r="H181" s="48"/>
      <c r="I181" s="46"/>
      <c r="J181" s="104"/>
    </row>
    <row r="182" spans="1:10" ht="19.899999999999999" customHeight="1">
      <c r="A182" s="39" t="s">
        <v>59</v>
      </c>
      <c r="B182" s="113" t="s">
        <v>210</v>
      </c>
      <c r="C182" s="48">
        <v>819.61400000000003</v>
      </c>
      <c r="D182" s="48">
        <v>1726.8119999999999</v>
      </c>
      <c r="E182" s="46">
        <f t="shared" si="41"/>
        <v>907.19799999999987</v>
      </c>
      <c r="F182" s="47" t="s">
        <v>478</v>
      </c>
      <c r="G182" s="56"/>
      <c r="H182" s="56"/>
      <c r="I182" s="46"/>
      <c r="J182" s="104"/>
    </row>
    <row r="183" spans="1:10" ht="43.5" customHeight="1">
      <c r="A183" s="39" t="s">
        <v>315</v>
      </c>
      <c r="B183" s="113" t="s">
        <v>316</v>
      </c>
      <c r="C183" s="48">
        <v>12404.263000000001</v>
      </c>
      <c r="D183" s="48">
        <v>13460.005999999999</v>
      </c>
      <c r="E183" s="46">
        <f t="shared" ref="E183" si="45">SUM(D183-C183)</f>
        <v>1055.7429999999986</v>
      </c>
      <c r="F183" s="47">
        <v>0</v>
      </c>
      <c r="G183" s="56"/>
      <c r="H183" s="56"/>
      <c r="I183" s="46"/>
      <c r="J183" s="104"/>
    </row>
    <row r="184" spans="1:10" ht="56.25">
      <c r="A184" s="39" t="s">
        <v>108</v>
      </c>
      <c r="B184" s="113" t="s">
        <v>211</v>
      </c>
      <c r="C184" s="48">
        <v>1327.29</v>
      </c>
      <c r="D184" s="48">
        <v>4319.223</v>
      </c>
      <c r="E184" s="46">
        <f t="shared" si="41"/>
        <v>2991.933</v>
      </c>
      <c r="F184" s="47" t="s">
        <v>440</v>
      </c>
      <c r="G184" s="56"/>
      <c r="H184" s="56"/>
      <c r="I184" s="46"/>
      <c r="J184" s="104"/>
    </row>
    <row r="185" spans="1:10">
      <c r="A185" s="135" t="s">
        <v>128</v>
      </c>
      <c r="B185" s="124" t="s">
        <v>212</v>
      </c>
      <c r="C185" s="48">
        <f>C186+C187</f>
        <v>223.548</v>
      </c>
      <c r="D185" s="48">
        <f>D186+D187</f>
        <v>226.81399999999999</v>
      </c>
      <c r="E185" s="46">
        <f t="shared" si="41"/>
        <v>3.2659999999999911</v>
      </c>
      <c r="F185" s="47">
        <f t="shared" si="42"/>
        <v>101.46098377082326</v>
      </c>
      <c r="G185" s="56"/>
      <c r="H185" s="56"/>
      <c r="I185" s="46"/>
      <c r="J185" s="104"/>
    </row>
    <row r="186" spans="1:10" ht="37.5">
      <c r="A186" s="135" t="s">
        <v>129</v>
      </c>
      <c r="B186" s="124" t="s">
        <v>231</v>
      </c>
      <c r="C186" s="48">
        <v>223.548</v>
      </c>
      <c r="D186" s="48">
        <v>226.73</v>
      </c>
      <c r="E186" s="46">
        <f t="shared" si="41"/>
        <v>3.1819999999999879</v>
      </c>
      <c r="F186" s="47">
        <f t="shared" si="42"/>
        <v>101.42340794818114</v>
      </c>
      <c r="G186" s="56"/>
      <c r="H186" s="56"/>
      <c r="I186" s="46"/>
      <c r="J186" s="104"/>
    </row>
    <row r="187" spans="1:10">
      <c r="A187" s="135" t="s">
        <v>213</v>
      </c>
      <c r="B187" s="124" t="s">
        <v>214</v>
      </c>
      <c r="C187" s="48">
        <v>0</v>
      </c>
      <c r="D187" s="48">
        <v>8.4000000000000005E-2</v>
      </c>
      <c r="E187" s="46">
        <f>SUM(D187-C187)</f>
        <v>8.4000000000000005E-2</v>
      </c>
      <c r="F187" s="47">
        <v>0</v>
      </c>
      <c r="G187" s="56"/>
      <c r="H187" s="56"/>
      <c r="I187" s="46"/>
      <c r="J187" s="104"/>
    </row>
    <row r="188" spans="1:10" ht="56.25">
      <c r="A188" s="135" t="s">
        <v>60</v>
      </c>
      <c r="B188" s="124" t="s">
        <v>215</v>
      </c>
      <c r="C188" s="48">
        <v>28.882999999999999</v>
      </c>
      <c r="D188" s="48">
        <v>25.198</v>
      </c>
      <c r="E188" s="46">
        <f t="shared" si="41"/>
        <v>-3.6849999999999987</v>
      </c>
      <c r="F188" s="47">
        <f t="shared" si="42"/>
        <v>87.241630024581937</v>
      </c>
      <c r="G188" s="56"/>
      <c r="H188" s="56"/>
      <c r="I188" s="46"/>
      <c r="J188" s="104"/>
    </row>
    <row r="189" spans="1:10">
      <c r="A189" s="135" t="s">
        <v>61</v>
      </c>
      <c r="B189" s="124" t="s">
        <v>69</v>
      </c>
      <c r="C189" s="48">
        <f>C190+C191</f>
        <v>15883.959000000001</v>
      </c>
      <c r="D189" s="48">
        <f>D190+D191</f>
        <v>14749.180999999999</v>
      </c>
      <c r="E189" s="46">
        <f t="shared" si="41"/>
        <v>-1134.7780000000021</v>
      </c>
      <c r="F189" s="47">
        <f>SUM(D189/C189*100)</f>
        <v>92.855823916442986</v>
      </c>
      <c r="G189" s="136"/>
      <c r="H189" s="136"/>
      <c r="I189" s="137"/>
      <c r="J189" s="104"/>
    </row>
    <row r="190" spans="1:10" ht="19.899999999999999" customHeight="1">
      <c r="A190" s="39" t="s">
        <v>130</v>
      </c>
      <c r="B190" s="134" t="s">
        <v>217</v>
      </c>
      <c r="C190" s="48">
        <v>14801.465</v>
      </c>
      <c r="D190" s="48">
        <v>13133.004999999999</v>
      </c>
      <c r="E190" s="46">
        <f t="shared" ref="E190:E198" si="46">SUM(D190-C190)</f>
        <v>-1668.4600000000009</v>
      </c>
      <c r="F190" s="47">
        <f>SUM(D190/C190*100)</f>
        <v>88.727737423288829</v>
      </c>
      <c r="G190" s="56"/>
      <c r="H190" s="56"/>
      <c r="I190" s="46"/>
      <c r="J190" s="104"/>
    </row>
    <row r="191" spans="1:10" ht="35.25" customHeight="1">
      <c r="A191" s="39" t="s">
        <v>131</v>
      </c>
      <c r="B191" s="103" t="s">
        <v>283</v>
      </c>
      <c r="C191" s="48">
        <v>1082.4939999999999</v>
      </c>
      <c r="D191" s="48">
        <v>1616.1759999999999</v>
      </c>
      <c r="E191" s="46">
        <f t="shared" si="46"/>
        <v>533.68200000000002</v>
      </c>
      <c r="F191" s="47">
        <f t="shared" si="42"/>
        <v>149.30115086088239</v>
      </c>
      <c r="G191" s="56"/>
      <c r="H191" s="56"/>
      <c r="I191" s="46"/>
      <c r="J191" s="104"/>
    </row>
    <row r="192" spans="1:10">
      <c r="A192" s="39" t="s">
        <v>132</v>
      </c>
      <c r="B192" s="103" t="s">
        <v>267</v>
      </c>
      <c r="C192" s="48">
        <v>391.77</v>
      </c>
      <c r="D192" s="48">
        <v>0</v>
      </c>
      <c r="E192" s="46">
        <f t="shared" si="46"/>
        <v>-391.77</v>
      </c>
      <c r="F192" s="47">
        <f t="shared" si="42"/>
        <v>0</v>
      </c>
      <c r="G192" s="56">
        <v>391.77</v>
      </c>
      <c r="H192" s="56">
        <v>0</v>
      </c>
      <c r="I192" s="46">
        <f>SUM(H192-G192)</f>
        <v>-391.77</v>
      </c>
      <c r="J192" s="104">
        <f t="shared" ref="J192:J197" si="47">SUM(H192/G192*100)</f>
        <v>0</v>
      </c>
    </row>
    <row r="193" spans="1:10" ht="37.5">
      <c r="A193" s="39" t="s">
        <v>431</v>
      </c>
      <c r="B193" s="103" t="s">
        <v>432</v>
      </c>
      <c r="C193" s="48">
        <f>SUM(C194+C195)</f>
        <v>0</v>
      </c>
      <c r="D193" s="48">
        <f>SUM(D194+D195)</f>
        <v>0</v>
      </c>
      <c r="E193" s="269">
        <f>SUM(E194+E195)</f>
        <v>0</v>
      </c>
      <c r="F193" s="120">
        <v>0</v>
      </c>
      <c r="G193" s="121">
        <f>SUM(G194+G195)</f>
        <v>9498.0040000000008</v>
      </c>
      <c r="H193" s="121">
        <f>SUM(H194+H195)</f>
        <v>0</v>
      </c>
      <c r="I193" s="119">
        <f>SUM(I194+I195)</f>
        <v>-9498.0040000000008</v>
      </c>
      <c r="J193" s="248">
        <v>0</v>
      </c>
    </row>
    <row r="194" spans="1:10" ht="131.25">
      <c r="A194" s="39" t="s">
        <v>433</v>
      </c>
      <c r="B194" s="122" t="s">
        <v>434</v>
      </c>
      <c r="C194" s="48">
        <v>0</v>
      </c>
      <c r="D194" s="48">
        <v>0</v>
      </c>
      <c r="E194" s="269">
        <v>0</v>
      </c>
      <c r="F194" s="120">
        <v>0</v>
      </c>
      <c r="G194" s="121">
        <v>2706.4450000000002</v>
      </c>
      <c r="H194" s="121">
        <v>0</v>
      </c>
      <c r="I194" s="123">
        <f>SUM(H194-G194)</f>
        <v>-2706.4450000000002</v>
      </c>
      <c r="J194" s="248">
        <v>0</v>
      </c>
    </row>
    <row r="195" spans="1:10" ht="190.5" customHeight="1">
      <c r="A195" s="39" t="s">
        <v>435</v>
      </c>
      <c r="B195" s="124" t="s">
        <v>436</v>
      </c>
      <c r="C195" s="48">
        <v>0</v>
      </c>
      <c r="D195" s="48">
        <v>0</v>
      </c>
      <c r="E195" s="269">
        <v>0</v>
      </c>
      <c r="F195" s="120">
        <v>0</v>
      </c>
      <c r="G195" s="121">
        <v>6791.5590000000002</v>
      </c>
      <c r="H195" s="121">
        <v>0</v>
      </c>
      <c r="I195" s="123">
        <f>SUM(H195-G195)</f>
        <v>-6791.5590000000002</v>
      </c>
      <c r="J195" s="248">
        <v>0</v>
      </c>
    </row>
    <row r="196" spans="1:10" ht="22.5" customHeight="1">
      <c r="A196" s="39" t="s">
        <v>62</v>
      </c>
      <c r="B196" s="97" t="s">
        <v>218</v>
      </c>
      <c r="C196" s="48">
        <f>C197+C198</f>
        <v>19994.623</v>
      </c>
      <c r="D196" s="48">
        <f>D197+D198</f>
        <v>22345.607</v>
      </c>
      <c r="E196" s="46">
        <f t="shared" si="46"/>
        <v>2350.9840000000004</v>
      </c>
      <c r="F196" s="47">
        <f>SUM(D196/C196*100)</f>
        <v>111.7580811601199</v>
      </c>
      <c r="G196" s="56">
        <f>G197+G198</f>
        <v>720.3420000000001</v>
      </c>
      <c r="H196" s="56">
        <f>H197+H198</f>
        <v>991.43799999999999</v>
      </c>
      <c r="I196" s="46">
        <f>SUM(H196-G196)</f>
        <v>271.09599999999989</v>
      </c>
      <c r="J196" s="104">
        <f t="shared" si="47"/>
        <v>137.63434590791596</v>
      </c>
    </row>
    <row r="197" spans="1:10" ht="21.75" customHeight="1">
      <c r="A197" s="39" t="s">
        <v>133</v>
      </c>
      <c r="B197" s="97" t="s">
        <v>219</v>
      </c>
      <c r="C197" s="48">
        <v>7980.4870000000001</v>
      </c>
      <c r="D197" s="48">
        <v>11124.203</v>
      </c>
      <c r="E197" s="46">
        <f t="shared" si="46"/>
        <v>3143.7159999999994</v>
      </c>
      <c r="F197" s="47">
        <f>SUM(D197/C197*100)</f>
        <v>139.39253331281662</v>
      </c>
      <c r="G197" s="56">
        <v>700.90200000000004</v>
      </c>
      <c r="H197" s="56">
        <v>611.76099999999997</v>
      </c>
      <c r="I197" s="46">
        <f>SUM(H197-G197)</f>
        <v>-89.141000000000076</v>
      </c>
      <c r="J197" s="104">
        <f t="shared" si="47"/>
        <v>87.28195953214572</v>
      </c>
    </row>
    <row r="198" spans="1:10" ht="22.5" customHeight="1">
      <c r="A198" s="39" t="s">
        <v>134</v>
      </c>
      <c r="B198" s="97" t="s">
        <v>220</v>
      </c>
      <c r="C198" s="48">
        <v>12014.136</v>
      </c>
      <c r="D198" s="48">
        <v>11221.404</v>
      </c>
      <c r="E198" s="46">
        <f t="shared" si="46"/>
        <v>-792.73199999999997</v>
      </c>
      <c r="F198" s="47">
        <f>SUM(D198/C198*100)</f>
        <v>93.401672829406962</v>
      </c>
      <c r="G198" s="56">
        <v>19.440000000000001</v>
      </c>
      <c r="H198" s="56">
        <v>379.67700000000002</v>
      </c>
      <c r="I198" s="46">
        <f>SUM(H198-G198)</f>
        <v>360.23700000000002</v>
      </c>
      <c r="J198" s="104">
        <v>0</v>
      </c>
    </row>
    <row r="199" spans="1:10" s="3" customFormat="1" ht="16.149999999999999" customHeight="1">
      <c r="A199" s="39"/>
      <c r="B199" s="113"/>
      <c r="C199" s="45"/>
      <c r="D199" s="45"/>
      <c r="E199" s="46"/>
      <c r="F199" s="47"/>
      <c r="G199" s="54"/>
      <c r="H199" s="54"/>
      <c r="I199" s="46"/>
      <c r="J199" s="104"/>
    </row>
    <row r="200" spans="1:10" s="3" customFormat="1" ht="20.25">
      <c r="A200" s="37" t="s">
        <v>72</v>
      </c>
      <c r="B200" s="112" t="s">
        <v>10</v>
      </c>
      <c r="C200" s="50">
        <f>SUM(C201:C203)</f>
        <v>78321.642999999996</v>
      </c>
      <c r="D200" s="50">
        <f>SUM(D201:D203)</f>
        <v>100785.52965</v>
      </c>
      <c r="E200" s="46">
        <f t="shared" ref="E200:E205" si="48">SUM(D200-C200)</f>
        <v>22463.88665</v>
      </c>
      <c r="F200" s="52">
        <f t="shared" si="42"/>
        <v>128.68158249693511</v>
      </c>
      <c r="G200" s="50">
        <f>SUM(G201:G203)</f>
        <v>2196.7350000000001</v>
      </c>
      <c r="H200" s="50">
        <f>SUM(H201:H203)</f>
        <v>3173.8191499999998</v>
      </c>
      <c r="I200" s="51">
        <f t="shared" ref="I200:I204" si="49">SUM(H200-G200)</f>
        <v>977.08414999999968</v>
      </c>
      <c r="J200" s="109">
        <f t="shared" ref="J200:J207" si="50">SUM(H200/G200*100)</f>
        <v>144.47892667982254</v>
      </c>
    </row>
    <row r="201" spans="1:10" s="3" customFormat="1">
      <c r="A201" s="41" t="s">
        <v>135</v>
      </c>
      <c r="B201" s="113" t="s">
        <v>152</v>
      </c>
      <c r="C201" s="152">
        <v>27841.582999999999</v>
      </c>
      <c r="D201" s="45">
        <v>35777.612589999997</v>
      </c>
      <c r="E201" s="46">
        <f t="shared" si="48"/>
        <v>7936.0295899999983</v>
      </c>
      <c r="F201" s="47">
        <f t="shared" si="42"/>
        <v>128.50423264366827</v>
      </c>
      <c r="G201" s="46">
        <v>513.86900000000003</v>
      </c>
      <c r="H201" s="46">
        <v>891.03012999999999</v>
      </c>
      <c r="I201" s="46">
        <f t="shared" si="49"/>
        <v>377.16112999999996</v>
      </c>
      <c r="J201" s="104" t="s">
        <v>485</v>
      </c>
    </row>
    <row r="202" spans="1:10" s="3" customFormat="1" ht="20.25" customHeight="1">
      <c r="A202" s="41" t="s">
        <v>73</v>
      </c>
      <c r="B202" s="97" t="s">
        <v>226</v>
      </c>
      <c r="C202" s="153">
        <v>17291.488000000001</v>
      </c>
      <c r="D202" s="48">
        <v>23933.68461</v>
      </c>
      <c r="E202" s="46">
        <f t="shared" si="48"/>
        <v>6642.1966099999991</v>
      </c>
      <c r="F202" s="47">
        <f t="shared" si="42"/>
        <v>138.41310019126172</v>
      </c>
      <c r="G202" s="56">
        <v>1411.6579999999999</v>
      </c>
      <c r="H202" s="56">
        <v>1316.1767299999999</v>
      </c>
      <c r="I202" s="46">
        <f t="shared" si="49"/>
        <v>-95.481269999999995</v>
      </c>
      <c r="J202" s="104">
        <f t="shared" ref="J202" si="51">SUM(H202/G202*100)</f>
        <v>93.236232146879772</v>
      </c>
    </row>
    <row r="203" spans="1:10" s="3" customFormat="1" ht="20.25" customHeight="1">
      <c r="A203" s="41" t="s">
        <v>136</v>
      </c>
      <c r="B203" s="113" t="s">
        <v>153</v>
      </c>
      <c r="C203" s="48">
        <f>SUM(C204:C205)</f>
        <v>33188.572</v>
      </c>
      <c r="D203" s="48">
        <f>SUM(D204:D205)</f>
        <v>41074.232449999996</v>
      </c>
      <c r="E203" s="46">
        <f t="shared" si="48"/>
        <v>7885.6604499999958</v>
      </c>
      <c r="F203" s="47">
        <f t="shared" si="42"/>
        <v>123.76016795781391</v>
      </c>
      <c r="G203" s="154">
        <f>SUM(G204:G205)</f>
        <v>271.20800000000003</v>
      </c>
      <c r="H203" s="154">
        <f>SUM(H204:H205)</f>
        <v>966.61229000000003</v>
      </c>
      <c r="I203" s="46">
        <f t="shared" si="49"/>
        <v>695.40428999999995</v>
      </c>
      <c r="J203" s="104" t="s">
        <v>465</v>
      </c>
    </row>
    <row r="204" spans="1:10" s="3" customFormat="1" ht="20.25" customHeight="1">
      <c r="A204" s="41" t="s">
        <v>137</v>
      </c>
      <c r="B204" s="113" t="s">
        <v>154</v>
      </c>
      <c r="C204" s="153">
        <v>32341.451000000001</v>
      </c>
      <c r="D204" s="48">
        <v>39334.338689999997</v>
      </c>
      <c r="E204" s="46">
        <f t="shared" si="48"/>
        <v>6992.8876899999959</v>
      </c>
      <c r="F204" s="47">
        <f t="shared" si="42"/>
        <v>121.62205922671805</v>
      </c>
      <c r="G204" s="56">
        <v>271.20800000000003</v>
      </c>
      <c r="H204" s="56">
        <v>966.61229000000003</v>
      </c>
      <c r="I204" s="46">
        <f t="shared" si="49"/>
        <v>695.40428999999995</v>
      </c>
      <c r="J204" s="104" t="s">
        <v>465</v>
      </c>
    </row>
    <row r="205" spans="1:10" s="3" customFormat="1" ht="20.25" customHeight="1">
      <c r="A205" s="41" t="s">
        <v>138</v>
      </c>
      <c r="B205" s="113" t="s">
        <v>155</v>
      </c>
      <c r="C205" s="153">
        <v>847.12099999999998</v>
      </c>
      <c r="D205" s="48">
        <v>1739.8937599999999</v>
      </c>
      <c r="E205" s="46">
        <f t="shared" si="48"/>
        <v>892.77275999999995</v>
      </c>
      <c r="F205" s="47" t="s">
        <v>478</v>
      </c>
      <c r="G205" s="56"/>
      <c r="H205" s="56"/>
      <c r="I205" s="46"/>
      <c r="J205" s="104"/>
    </row>
    <row r="206" spans="1:10" s="3" customFormat="1">
      <c r="A206" s="41"/>
      <c r="B206" s="97"/>
      <c r="C206" s="48"/>
      <c r="D206" s="48"/>
      <c r="E206" s="46"/>
      <c r="F206" s="47"/>
      <c r="G206" s="56"/>
      <c r="H206" s="56"/>
      <c r="I206" s="46"/>
      <c r="J206" s="104"/>
    </row>
    <row r="207" spans="1:10" s="3" customFormat="1" ht="20.25">
      <c r="A207" s="37" t="s">
        <v>74</v>
      </c>
      <c r="B207" s="38" t="s">
        <v>11</v>
      </c>
      <c r="C207" s="50">
        <f>C208+C211+C215+C217</f>
        <v>92101.085859999992</v>
      </c>
      <c r="D207" s="50">
        <f>SUM(D208+D211+D215+D217)</f>
        <v>118085.07148</v>
      </c>
      <c r="E207" s="46">
        <f>SUM(D207-C207)</f>
        <v>25983.985620000007</v>
      </c>
      <c r="F207" s="52">
        <f t="shared" si="42"/>
        <v>128.21246392197531</v>
      </c>
      <c r="G207" s="53">
        <f>G208+G211+G215+G217</f>
        <v>1412.0083099999999</v>
      </c>
      <c r="H207" s="53">
        <f>SUM(H208+H211+H215+H217)</f>
        <v>2899.7055700000001</v>
      </c>
      <c r="I207" s="51">
        <f t="shared" ref="I207:I212" si="52">SUM(H207-G207)</f>
        <v>1487.6972600000001</v>
      </c>
      <c r="J207" s="109" t="s">
        <v>477</v>
      </c>
    </row>
    <row r="208" spans="1:10" s="3" customFormat="1" ht="20.25">
      <c r="A208" s="39" t="s">
        <v>76</v>
      </c>
      <c r="B208" s="40" t="s">
        <v>75</v>
      </c>
      <c r="C208" s="45">
        <f>C209+C210</f>
        <v>2540.7349999999997</v>
      </c>
      <c r="D208" s="45">
        <f>D209+D210</f>
        <v>3221.6472899999999</v>
      </c>
      <c r="E208" s="46">
        <f>SUM(D208-C208)</f>
        <v>680.91229000000021</v>
      </c>
      <c r="F208" s="47">
        <f t="shared" si="42"/>
        <v>126.79981540774618</v>
      </c>
      <c r="G208" s="54"/>
      <c r="H208" s="54"/>
      <c r="I208" s="55"/>
      <c r="J208" s="249"/>
    </row>
    <row r="209" spans="1:10" s="3" customFormat="1">
      <c r="A209" s="41" t="s">
        <v>77</v>
      </c>
      <c r="B209" s="40" t="s">
        <v>88</v>
      </c>
      <c r="C209" s="48">
        <v>2016.0809999999999</v>
      </c>
      <c r="D209" s="48">
        <v>2813.41993</v>
      </c>
      <c r="E209" s="46">
        <f t="shared" ref="E209:E219" si="53">SUM(D209-C209)</f>
        <v>797.33893000000012</v>
      </c>
      <c r="F209" s="47">
        <f>SUM(D209/C209*100)</f>
        <v>139.54895314225968</v>
      </c>
      <c r="G209" s="56"/>
      <c r="H209" s="56"/>
      <c r="I209" s="55"/>
      <c r="J209" s="249"/>
    </row>
    <row r="210" spans="1:10" s="3" customFormat="1">
      <c r="A210" s="41" t="s">
        <v>78</v>
      </c>
      <c r="B210" s="40" t="s">
        <v>89</v>
      </c>
      <c r="C210" s="48">
        <v>524.654</v>
      </c>
      <c r="D210" s="48">
        <v>408.22735999999998</v>
      </c>
      <c r="E210" s="46">
        <f t="shared" si="53"/>
        <v>-116.42664000000002</v>
      </c>
      <c r="F210" s="47">
        <f t="shared" si="42"/>
        <v>77.808872132872324</v>
      </c>
      <c r="G210" s="56"/>
      <c r="H210" s="56"/>
      <c r="I210" s="55"/>
      <c r="J210" s="249"/>
    </row>
    <row r="211" spans="1:10" s="3" customFormat="1">
      <c r="A211" s="42" t="s">
        <v>79</v>
      </c>
      <c r="B211" s="43" t="s">
        <v>90</v>
      </c>
      <c r="C211" s="48">
        <f>C212+C213+C214</f>
        <v>68437.477499999994</v>
      </c>
      <c r="D211" s="48">
        <f>D212+D213+D214</f>
        <v>85947.990270000009</v>
      </c>
      <c r="E211" s="46">
        <f t="shared" si="53"/>
        <v>17510.512770000016</v>
      </c>
      <c r="F211" s="47">
        <f t="shared" si="42"/>
        <v>125.58614579270548</v>
      </c>
      <c r="G211" s="56">
        <f>G212+G213+G214</f>
        <v>956.82961999999998</v>
      </c>
      <c r="H211" s="56">
        <f>H212+H213+H214</f>
        <v>2247.8723599999998</v>
      </c>
      <c r="I211" s="46">
        <f t="shared" si="52"/>
        <v>1291.0427399999999</v>
      </c>
      <c r="J211" s="104" t="s">
        <v>463</v>
      </c>
    </row>
    <row r="212" spans="1:10" s="3" customFormat="1">
      <c r="A212" s="42" t="s">
        <v>80</v>
      </c>
      <c r="B212" s="43" t="s">
        <v>91</v>
      </c>
      <c r="C212" s="48">
        <v>56381.020420000001</v>
      </c>
      <c r="D212" s="48">
        <v>71248.660350000006</v>
      </c>
      <c r="E212" s="46">
        <f t="shared" si="53"/>
        <v>14867.639930000005</v>
      </c>
      <c r="F212" s="47">
        <f t="shared" si="42"/>
        <v>126.36993764789332</v>
      </c>
      <c r="G212" s="56">
        <v>909.88460999999995</v>
      </c>
      <c r="H212" s="56">
        <v>1713.8543099999999</v>
      </c>
      <c r="I212" s="46">
        <f t="shared" si="52"/>
        <v>803.96969999999999</v>
      </c>
      <c r="J212" s="104" t="s">
        <v>326</v>
      </c>
    </row>
    <row r="213" spans="1:10" s="3" customFormat="1" ht="17.25" customHeight="1">
      <c r="A213" s="42" t="s">
        <v>81</v>
      </c>
      <c r="B213" s="43" t="s">
        <v>92</v>
      </c>
      <c r="C213" s="48">
        <v>3023.4792499999999</v>
      </c>
      <c r="D213" s="48">
        <v>3916.0116200000002</v>
      </c>
      <c r="E213" s="46">
        <f t="shared" si="53"/>
        <v>892.53237000000036</v>
      </c>
      <c r="F213" s="47">
        <f t="shared" si="42"/>
        <v>129.52004284467969</v>
      </c>
      <c r="G213" s="56"/>
      <c r="H213" s="56"/>
      <c r="I213" s="46"/>
      <c r="J213" s="104"/>
    </row>
    <row r="214" spans="1:10" s="3" customFormat="1">
      <c r="A214" s="42" t="s">
        <v>82</v>
      </c>
      <c r="B214" s="43" t="s">
        <v>93</v>
      </c>
      <c r="C214" s="48">
        <v>9032.9778299999998</v>
      </c>
      <c r="D214" s="48">
        <v>10783.318300000001</v>
      </c>
      <c r="E214" s="46">
        <f t="shared" si="53"/>
        <v>1750.340470000001</v>
      </c>
      <c r="F214" s="47">
        <f t="shared" si="42"/>
        <v>119.37722535072359</v>
      </c>
      <c r="G214" s="56">
        <v>46.945010000000003</v>
      </c>
      <c r="H214" s="57">
        <v>534.01805000000002</v>
      </c>
      <c r="I214" s="46">
        <f t="shared" ref="I214:I223" si="54">SUM(H214-G214)</f>
        <v>487.07303999999999</v>
      </c>
      <c r="J214" s="104" t="s">
        <v>464</v>
      </c>
    </row>
    <row r="215" spans="1:10" s="3" customFormat="1">
      <c r="A215" s="42" t="s">
        <v>83</v>
      </c>
      <c r="B215" s="43" t="s">
        <v>94</v>
      </c>
      <c r="C215" s="49">
        <f>C216</f>
        <v>11078.140009999999</v>
      </c>
      <c r="D215" s="49">
        <f>D216</f>
        <v>14804.351269999999</v>
      </c>
      <c r="E215" s="46">
        <f t="shared" si="53"/>
        <v>3726.21126</v>
      </c>
      <c r="F215" s="47">
        <f t="shared" si="42"/>
        <v>133.63571192128308</v>
      </c>
      <c r="G215" s="56">
        <f>G216</f>
        <v>425.21868999999998</v>
      </c>
      <c r="H215" s="46">
        <f>H216</f>
        <v>651.83321000000001</v>
      </c>
      <c r="I215" s="46">
        <f t="shared" si="54"/>
        <v>226.61452000000003</v>
      </c>
      <c r="J215" s="104" t="s">
        <v>429</v>
      </c>
    </row>
    <row r="216" spans="1:10" s="3" customFormat="1">
      <c r="A216" s="42" t="s">
        <v>84</v>
      </c>
      <c r="B216" s="43" t="s">
        <v>95</v>
      </c>
      <c r="C216" s="45">
        <v>11078.140009999999</v>
      </c>
      <c r="D216" s="48">
        <v>14804.351269999999</v>
      </c>
      <c r="E216" s="46">
        <f t="shared" si="53"/>
        <v>3726.21126</v>
      </c>
      <c r="F216" s="47">
        <f t="shared" si="42"/>
        <v>133.63571192128308</v>
      </c>
      <c r="G216" s="56">
        <v>425.21868999999998</v>
      </c>
      <c r="H216" s="57">
        <v>651.83321000000001</v>
      </c>
      <c r="I216" s="46">
        <f t="shared" si="54"/>
        <v>226.61452000000003</v>
      </c>
      <c r="J216" s="104" t="s">
        <v>429</v>
      </c>
    </row>
    <row r="217" spans="1:10" s="3" customFormat="1">
      <c r="A217" s="42" t="s">
        <v>85</v>
      </c>
      <c r="B217" s="44" t="s">
        <v>96</v>
      </c>
      <c r="C217" s="48">
        <f>C218+C219</f>
        <v>10044.73335</v>
      </c>
      <c r="D217" s="48">
        <f>D218+D219</f>
        <v>14111.082649999998</v>
      </c>
      <c r="E217" s="46">
        <f t="shared" si="53"/>
        <v>4066.349299999998</v>
      </c>
      <c r="F217" s="47">
        <f>SUM(D217/C217*100)</f>
        <v>140.48240165578906</v>
      </c>
      <c r="G217" s="56">
        <f>G218+G219</f>
        <v>29.96</v>
      </c>
      <c r="H217" s="56"/>
      <c r="I217" s="46"/>
      <c r="J217" s="104"/>
    </row>
    <row r="218" spans="1:10" s="3" customFormat="1" ht="37.5">
      <c r="A218" s="42" t="s">
        <v>86</v>
      </c>
      <c r="B218" s="44" t="s">
        <v>97</v>
      </c>
      <c r="C218" s="48">
        <v>7522.15038</v>
      </c>
      <c r="D218" s="48">
        <v>11174.770339999999</v>
      </c>
      <c r="E218" s="46">
        <f t="shared" si="53"/>
        <v>3652.6199599999991</v>
      </c>
      <c r="F218" s="47">
        <f>SUM(D218/C218*100)</f>
        <v>148.55818848971217</v>
      </c>
      <c r="G218" s="56"/>
      <c r="H218" s="57"/>
      <c r="I218" s="46"/>
      <c r="J218" s="104"/>
    </row>
    <row r="219" spans="1:10" s="3" customFormat="1">
      <c r="A219" s="42" t="s">
        <v>87</v>
      </c>
      <c r="B219" s="44" t="s">
        <v>98</v>
      </c>
      <c r="C219" s="48">
        <v>2522.5829699999999</v>
      </c>
      <c r="D219" s="48">
        <v>2936.3123099999998</v>
      </c>
      <c r="E219" s="46">
        <f t="shared" si="53"/>
        <v>413.72933999999987</v>
      </c>
      <c r="F219" s="47">
        <f t="shared" si="42"/>
        <v>116.40102010202662</v>
      </c>
      <c r="G219" s="56">
        <v>29.96</v>
      </c>
      <c r="H219" s="57"/>
      <c r="I219" s="46"/>
      <c r="J219" s="104"/>
    </row>
    <row r="220" spans="1:10" s="29" customFormat="1">
      <c r="A220" s="42"/>
      <c r="B220" s="44"/>
      <c r="C220" s="48"/>
      <c r="D220" s="48"/>
      <c r="E220" s="46"/>
      <c r="F220" s="47"/>
      <c r="G220" s="56"/>
      <c r="H220" s="57"/>
      <c r="I220" s="46"/>
      <c r="J220" s="104"/>
    </row>
    <row r="221" spans="1:10" s="3" customFormat="1" ht="20.25">
      <c r="A221" s="37" t="s">
        <v>70</v>
      </c>
      <c r="B221" s="112" t="s">
        <v>9</v>
      </c>
      <c r="C221" s="50">
        <f>+C223+C226+C227+C228+C229+C230+C235+C237</f>
        <v>245721.46776999999</v>
      </c>
      <c r="D221" s="50">
        <f>+D223+D226+D227+D228+D229+D230+D235+D237+D224</f>
        <v>205531.0882</v>
      </c>
      <c r="E221" s="54">
        <f>SUM(D221-C221)</f>
        <v>-40190.37956999999</v>
      </c>
      <c r="F221" s="52">
        <f>SUM(D221/C221*100)</f>
        <v>83.643928251470911</v>
      </c>
      <c r="G221" s="50">
        <f>SUM(G223+G228+G229+G230+G232+G237)+G231+G227</f>
        <v>111203.63290999999</v>
      </c>
      <c r="H221" s="50">
        <f>SUM(H223+H228+H229+H230+H232+H237)+H231+H227</f>
        <v>34400.849950000003</v>
      </c>
      <c r="I221" s="53">
        <f t="shared" si="54"/>
        <v>-76802.782959999982</v>
      </c>
      <c r="J221" s="109">
        <f t="shared" ref="J221" si="55">SUM(H221/G221*100)</f>
        <v>30.935005493787699</v>
      </c>
    </row>
    <row r="222" spans="1:10" s="3" customFormat="1">
      <c r="A222" s="135" t="s">
        <v>71</v>
      </c>
      <c r="B222" s="171" t="s">
        <v>156</v>
      </c>
      <c r="C222" s="46">
        <v>53664.652999999998</v>
      </c>
      <c r="D222" s="46">
        <v>25821.773000000001</v>
      </c>
      <c r="E222" s="46">
        <f>SUM(D222-C222)</f>
        <v>-27842.879999999997</v>
      </c>
      <c r="F222" s="47">
        <f t="shared" ref="F222" si="56">SUM(D222/C222*100)</f>
        <v>48.116910399103865</v>
      </c>
      <c r="G222" s="46">
        <v>67213.728000000003</v>
      </c>
      <c r="H222" s="46">
        <v>22322.03</v>
      </c>
      <c r="I222" s="46">
        <f t="shared" ref="I222" si="57">SUM(H222-G222)</f>
        <v>-44891.698000000004</v>
      </c>
      <c r="J222" s="104">
        <f>SUM(H222/G222*100)</f>
        <v>33.210522112387515</v>
      </c>
    </row>
    <row r="223" spans="1:10" s="3" customFormat="1">
      <c r="A223" s="135" t="s">
        <v>139</v>
      </c>
      <c r="B223" s="171" t="s">
        <v>157</v>
      </c>
      <c r="C223" s="45">
        <v>35528.088069999998</v>
      </c>
      <c r="D223" s="45">
        <f>8470.92712+1021.39116+200+49.98174+1029.95928</f>
        <v>10772.259299999998</v>
      </c>
      <c r="E223" s="46">
        <f>SUM(D223-C223)</f>
        <v>-24755.82877</v>
      </c>
      <c r="F223" s="47">
        <f t="shared" si="42"/>
        <v>30.320402490490672</v>
      </c>
      <c r="G223" s="167">
        <v>67081.520759999999</v>
      </c>
      <c r="H223" s="46">
        <v>22316.399000000001</v>
      </c>
      <c r="I223" s="46">
        <f t="shared" si="54"/>
        <v>-44765.121759999995</v>
      </c>
      <c r="J223" s="104">
        <f>SUM(H223/G223*100)</f>
        <v>33.267580620067029</v>
      </c>
    </row>
    <row r="224" spans="1:10" s="3" customFormat="1">
      <c r="A224" s="135" t="s">
        <v>272</v>
      </c>
      <c r="B224" s="171" t="s">
        <v>273</v>
      </c>
      <c r="C224" s="45"/>
      <c r="D224" s="45"/>
      <c r="E224" s="46"/>
      <c r="F224" s="47"/>
      <c r="G224" s="167"/>
      <c r="H224" s="46"/>
      <c r="I224" s="46"/>
      <c r="J224" s="104"/>
    </row>
    <row r="225" spans="1:10" s="3" customFormat="1">
      <c r="A225" s="135" t="s">
        <v>242</v>
      </c>
      <c r="B225" s="172" t="s">
        <v>243</v>
      </c>
      <c r="C225" s="45"/>
      <c r="D225" s="45"/>
      <c r="E225" s="46"/>
      <c r="F225" s="47"/>
      <c r="G225" s="167"/>
      <c r="H225" s="46"/>
      <c r="I225" s="46"/>
      <c r="J225" s="104"/>
    </row>
    <row r="226" spans="1:10" s="3" customFormat="1" ht="37.5">
      <c r="A226" s="135" t="s">
        <v>140</v>
      </c>
      <c r="B226" s="94" t="s">
        <v>104</v>
      </c>
      <c r="C226" s="45">
        <v>16421.921490000001</v>
      </c>
      <c r="D226" s="45">
        <f>4599.76774+3475.32098+3829.99915+2861.22881</f>
        <v>14766.31668</v>
      </c>
      <c r="E226" s="46">
        <f>SUM(D226-C226)</f>
        <v>-1655.6048100000007</v>
      </c>
      <c r="F226" s="47">
        <f t="shared" si="42"/>
        <v>89.918324655198433</v>
      </c>
      <c r="G226" s="167"/>
      <c r="H226" s="46"/>
      <c r="I226" s="46"/>
      <c r="J226" s="104"/>
    </row>
    <row r="227" spans="1:10" s="3" customFormat="1">
      <c r="A227" s="93">
        <v>6016</v>
      </c>
      <c r="B227" s="94" t="s">
        <v>102</v>
      </c>
      <c r="C227" s="48">
        <v>1714.6433400000001</v>
      </c>
      <c r="D227" s="48">
        <v>283.19706000000002</v>
      </c>
      <c r="E227" s="46">
        <f>SUM(D227-C227)</f>
        <v>-1431.4462800000001</v>
      </c>
      <c r="F227" s="47">
        <f t="shared" si="42"/>
        <v>16.516382934774061</v>
      </c>
      <c r="G227" s="167">
        <v>132.20722000000001</v>
      </c>
      <c r="H227" s="56">
        <f>5.63158</f>
        <v>5.6315799999999996</v>
      </c>
      <c r="I227" s="46">
        <f>SUM(H227-G227)</f>
        <v>-126.57564000000001</v>
      </c>
      <c r="J227" s="104">
        <f>SUM(H227/G227*100)</f>
        <v>4.2596614617567781</v>
      </c>
    </row>
    <row r="228" spans="1:10" s="3" customFormat="1" ht="42" customHeight="1">
      <c r="A228" s="93">
        <v>6020</v>
      </c>
      <c r="B228" s="94" t="s">
        <v>158</v>
      </c>
      <c r="C228" s="48">
        <v>56119.597750000001</v>
      </c>
      <c r="D228" s="48">
        <f>50707.38873+516.8666+290.17007+1083.06198+295.39244+213.86851</f>
        <v>53106.748330000002</v>
      </c>
      <c r="E228" s="46">
        <f>SUM(D228-C228)</f>
        <v>-3012.8494199999986</v>
      </c>
      <c r="F228" s="47">
        <f t="shared" si="42"/>
        <v>94.631377378324132</v>
      </c>
      <c r="G228" s="173">
        <v>521.98521000000005</v>
      </c>
      <c r="H228" s="56"/>
      <c r="I228" s="46">
        <f>SUM(H228-G228)</f>
        <v>-521.98521000000005</v>
      </c>
      <c r="J228" s="104">
        <f>SUM(H228/G228*100)</f>
        <v>0</v>
      </c>
    </row>
    <row r="229" spans="1:10" s="3" customFormat="1" ht="24" customHeight="1">
      <c r="A229" s="93">
        <v>6030</v>
      </c>
      <c r="B229" s="124" t="s">
        <v>159</v>
      </c>
      <c r="C229" s="48">
        <v>134400.64491999999</v>
      </c>
      <c r="D229" s="48">
        <f>85894.69282+9800.43866+5383.19451+9323.24504+14962.13884</f>
        <v>125363.70986999999</v>
      </c>
      <c r="E229" s="46">
        <f>SUM(D229-C229)</f>
        <v>-9036.93505</v>
      </c>
      <c r="F229" s="47">
        <f t="shared" si="42"/>
        <v>93.276122257166918</v>
      </c>
      <c r="G229" s="167">
        <v>38815.099439999998</v>
      </c>
      <c r="H229" s="56">
        <v>8855.4233299999996</v>
      </c>
      <c r="I229" s="46">
        <f>SUM(H229-G229)</f>
        <v>-29959.67611</v>
      </c>
      <c r="J229" s="104">
        <f>SUM(H229/G229*100)</f>
        <v>22.814377543173954</v>
      </c>
    </row>
    <row r="230" spans="1:10" s="3" customFormat="1" ht="24" customHeight="1">
      <c r="A230" s="93">
        <v>6040</v>
      </c>
      <c r="B230" s="124" t="s">
        <v>103</v>
      </c>
      <c r="C230" s="48">
        <v>576</v>
      </c>
      <c r="D230" s="48">
        <v>548.82100000000003</v>
      </c>
      <c r="E230" s="46">
        <f>SUM(D230-C230)</f>
        <v>-27.178999999999974</v>
      </c>
      <c r="F230" s="47">
        <f t="shared" si="42"/>
        <v>95.281423611111109</v>
      </c>
      <c r="G230" s="167"/>
      <c r="H230" s="56"/>
      <c r="I230" s="46"/>
      <c r="J230" s="104"/>
    </row>
    <row r="231" spans="1:10" s="3" customFormat="1" ht="37.5">
      <c r="A231" s="93">
        <v>6072</v>
      </c>
      <c r="B231" s="113" t="s">
        <v>244</v>
      </c>
      <c r="C231" s="48"/>
      <c r="D231" s="48"/>
      <c r="E231" s="46"/>
      <c r="F231" s="47"/>
      <c r="G231" s="167"/>
      <c r="H231" s="56"/>
      <c r="I231" s="46"/>
      <c r="J231" s="104"/>
    </row>
    <row r="232" spans="1:10" s="3" customFormat="1">
      <c r="A232" s="93">
        <v>6080</v>
      </c>
      <c r="B232" s="94" t="s">
        <v>162</v>
      </c>
      <c r="C232" s="159">
        <f>C233+C234+C235+C236</f>
        <v>798.87300000000005</v>
      </c>
      <c r="D232" s="159">
        <f>D233+D234+D235+D236</f>
        <v>690.03596000000005</v>
      </c>
      <c r="E232" s="269">
        <f>E233+E234+E235+E236</f>
        <v>-108.83704</v>
      </c>
      <c r="F232" s="47">
        <f>SUM(D232/C232*100)</f>
        <v>86.376177439968558</v>
      </c>
      <c r="G232" s="168"/>
      <c r="H232" s="169"/>
      <c r="I232" s="169"/>
      <c r="J232" s="104"/>
    </row>
    <row r="233" spans="1:10" s="3" customFormat="1">
      <c r="A233" s="93">
        <v>6082</v>
      </c>
      <c r="B233" s="94" t="s">
        <v>237</v>
      </c>
      <c r="C233" s="48"/>
      <c r="D233" s="48"/>
      <c r="E233" s="46"/>
      <c r="F233" s="47"/>
      <c r="G233" s="168"/>
      <c r="H233" s="169"/>
      <c r="I233" s="169"/>
      <c r="J233" s="104"/>
    </row>
    <row r="234" spans="1:10" s="3" customFormat="1" ht="55.9" customHeight="1">
      <c r="A234" s="93">
        <v>6083</v>
      </c>
      <c r="B234" s="94" t="s">
        <v>238</v>
      </c>
      <c r="C234" s="48"/>
      <c r="D234" s="48"/>
      <c r="E234" s="46"/>
      <c r="F234" s="47"/>
      <c r="G234" s="168"/>
      <c r="H234" s="169"/>
      <c r="I234" s="170"/>
      <c r="J234" s="104"/>
    </row>
    <row r="235" spans="1:10" s="3" customFormat="1" ht="42" customHeight="1">
      <c r="A235" s="93">
        <v>6084</v>
      </c>
      <c r="B235" s="94" t="s">
        <v>160</v>
      </c>
      <c r="C235" s="48">
        <v>798.87300000000005</v>
      </c>
      <c r="D235" s="48">
        <v>690.03596000000005</v>
      </c>
      <c r="E235" s="46">
        <f>SUM(D235-C235)</f>
        <v>-108.83704</v>
      </c>
      <c r="F235" s="47">
        <f t="shared" ref="F235" si="58">SUM(D235/C235*100)</f>
        <v>86.376177439968558</v>
      </c>
      <c r="G235" s="155"/>
      <c r="H235" s="58"/>
      <c r="I235" s="74"/>
      <c r="J235" s="104"/>
    </row>
    <row r="236" spans="1:10" s="3" customFormat="1">
      <c r="A236" s="93">
        <v>6086</v>
      </c>
      <c r="B236" s="94" t="s">
        <v>239</v>
      </c>
      <c r="C236" s="48"/>
      <c r="D236" s="48"/>
      <c r="E236" s="46"/>
      <c r="F236" s="47"/>
      <c r="G236" s="167"/>
      <c r="H236" s="164"/>
      <c r="I236" s="95"/>
      <c r="J236" s="104"/>
    </row>
    <row r="237" spans="1:10" s="3" customFormat="1">
      <c r="A237" s="93">
        <v>6090</v>
      </c>
      <c r="B237" s="94" t="s">
        <v>161</v>
      </c>
      <c r="C237" s="48">
        <v>161.69919999999999</v>
      </c>
      <c r="D237" s="48"/>
      <c r="E237" s="46"/>
      <c r="F237" s="47">
        <f t="shared" ref="F236:F239" si="59">D237/C237</f>
        <v>0</v>
      </c>
      <c r="G237" s="167">
        <v>4652.8202799999999</v>
      </c>
      <c r="H237" s="164">
        <v>3223.3960400000001</v>
      </c>
      <c r="I237" s="95">
        <f>SUM(H237-G237)</f>
        <v>-1429.4242399999998</v>
      </c>
      <c r="J237" s="104">
        <f>SUM(H237/G237*100)</f>
        <v>69.278326821598185</v>
      </c>
    </row>
    <row r="238" spans="1:10" s="3" customFormat="1" ht="20.25">
      <c r="A238" s="165" t="s">
        <v>38</v>
      </c>
      <c r="B238" s="166" t="s">
        <v>164</v>
      </c>
      <c r="C238" s="162"/>
      <c r="D238" s="162"/>
      <c r="E238" s="54"/>
      <c r="F238" s="47"/>
      <c r="G238" s="163"/>
      <c r="H238" s="163"/>
      <c r="I238" s="160"/>
      <c r="J238" s="250"/>
    </row>
    <row r="239" spans="1:10" s="3" customFormat="1">
      <c r="A239" s="41" t="s">
        <v>163</v>
      </c>
      <c r="B239" s="113" t="s">
        <v>165</v>
      </c>
      <c r="C239" s="161"/>
      <c r="D239" s="161"/>
      <c r="E239" s="46"/>
      <c r="F239" s="47"/>
      <c r="G239" s="164"/>
      <c r="H239" s="164"/>
      <c r="I239" s="95"/>
      <c r="J239" s="104"/>
    </row>
    <row r="240" spans="1:10" s="3" customFormat="1" ht="25.5" customHeight="1">
      <c r="A240" s="89" t="s">
        <v>99</v>
      </c>
      <c r="B240" s="84" t="s">
        <v>166</v>
      </c>
      <c r="C240" s="90">
        <f>C241+C242+C248+C249+C250+C252+C251+C254+C253</f>
        <v>67.98</v>
      </c>
      <c r="D240" s="90">
        <f>D241+D242+D248+D249+D250+D252+D251+D254+D253</f>
        <v>49.965000000000003</v>
      </c>
      <c r="E240" s="74">
        <f t="shared" ref="E240" si="60">SUM(D240-C240)</f>
        <v>-18.015000000000001</v>
      </c>
      <c r="F240" s="91">
        <f t="shared" ref="F240" si="61">SUM(D240/C240*100)</f>
        <v>73.499558693733448</v>
      </c>
      <c r="G240" s="90">
        <f>G241+G242+G248+G249+G250+G252+G251+G254+G253</f>
        <v>151315.68824000002</v>
      </c>
      <c r="H240" s="90">
        <f>H241+H242+H248+H249+H250+H252+H251+H254+H253</f>
        <v>78871.762050000005</v>
      </c>
      <c r="I240" s="75">
        <f t="shared" ref="I240" si="62">SUM(H240-G240)</f>
        <v>-72443.926190000013</v>
      </c>
      <c r="J240" s="251">
        <f t="shared" ref="J240:J255" si="63">SUM(H240/G240*100)</f>
        <v>52.12398196603543</v>
      </c>
    </row>
    <row r="241" spans="1:10" s="3" customFormat="1" ht="21" customHeight="1">
      <c r="A241" s="72">
        <v>7310</v>
      </c>
      <c r="B241" s="72" t="s">
        <v>167</v>
      </c>
      <c r="C241" s="60"/>
      <c r="D241" s="62"/>
      <c r="E241" s="74"/>
      <c r="F241" s="47"/>
      <c r="G241" s="58">
        <v>28887.082999999999</v>
      </c>
      <c r="H241" s="58">
        <v>30080.268690000001</v>
      </c>
      <c r="I241" s="64">
        <f t="shared" ref="I241" si="64">SUM(H241-G241)</f>
        <v>1193.1856900000021</v>
      </c>
      <c r="J241" s="252">
        <f t="shared" ref="J241:J244" si="65">SUM(H241/G241*100)</f>
        <v>104.13051636262477</v>
      </c>
    </row>
    <row r="242" spans="1:10" s="3" customFormat="1" ht="21" customHeight="1">
      <c r="A242" s="72">
        <v>7320</v>
      </c>
      <c r="B242" s="92" t="s">
        <v>172</v>
      </c>
      <c r="C242" s="74"/>
      <c r="D242" s="74"/>
      <c r="E242" s="74"/>
      <c r="F242" s="47"/>
      <c r="G242" s="58">
        <f>G243+G244+G245+G246+G247</f>
        <v>109927.84600000001</v>
      </c>
      <c r="H242" s="58">
        <f>H243+H244+H245+H246+H247</f>
        <v>42454.004999999997</v>
      </c>
      <c r="I242" s="64">
        <f t="shared" ref="I242:I245" si="66">SUM(H242-G242)</f>
        <v>-67473.841000000015</v>
      </c>
      <c r="J242" s="252">
        <f t="shared" si="65"/>
        <v>38.61988253640483</v>
      </c>
    </row>
    <row r="243" spans="1:10" s="3" customFormat="1" ht="21" customHeight="1">
      <c r="A243" s="72">
        <v>7321</v>
      </c>
      <c r="B243" s="72" t="s">
        <v>168</v>
      </c>
      <c r="C243" s="80"/>
      <c r="D243" s="81"/>
      <c r="E243" s="82"/>
      <c r="F243" s="47"/>
      <c r="G243" s="58">
        <v>73289.543000000005</v>
      </c>
      <c r="H243" s="58">
        <v>22502.116999999998</v>
      </c>
      <c r="I243" s="64">
        <f t="shared" si="66"/>
        <v>-50787.426000000007</v>
      </c>
      <c r="J243" s="252">
        <f t="shared" si="65"/>
        <v>30.70303904064458</v>
      </c>
    </row>
    <row r="244" spans="1:10" s="3" customFormat="1" ht="21" customHeight="1">
      <c r="A244" s="72">
        <v>7322</v>
      </c>
      <c r="B244" s="71" t="s">
        <v>169</v>
      </c>
      <c r="C244" s="80"/>
      <c r="D244" s="81"/>
      <c r="E244" s="82"/>
      <c r="F244" s="47"/>
      <c r="G244" s="58">
        <v>15893.141</v>
      </c>
      <c r="H244" s="58">
        <v>6474.0550000000003</v>
      </c>
      <c r="I244" s="64">
        <f t="shared" si="66"/>
        <v>-9419.0859999999993</v>
      </c>
      <c r="J244" s="252">
        <f t="shared" si="65"/>
        <v>40.734899413526882</v>
      </c>
    </row>
    <row r="245" spans="1:10" s="3" customFormat="1" ht="21" customHeight="1">
      <c r="A245" s="72">
        <v>7323</v>
      </c>
      <c r="B245" s="71" t="s">
        <v>232</v>
      </c>
      <c r="C245" s="80"/>
      <c r="D245" s="81"/>
      <c r="E245" s="82"/>
      <c r="F245" s="47"/>
      <c r="G245" s="56">
        <v>4285.2150000000001</v>
      </c>
      <c r="H245" s="56">
        <v>103.86799999999999</v>
      </c>
      <c r="I245" s="64">
        <f t="shared" si="66"/>
        <v>-4181.3469999999998</v>
      </c>
      <c r="J245" s="253">
        <f>SUM(H245/G245*100)</f>
        <v>2.4238690474106899</v>
      </c>
    </row>
    <row r="246" spans="1:10" s="3" customFormat="1" ht="21" customHeight="1">
      <c r="A246" s="72">
        <v>7324</v>
      </c>
      <c r="B246" s="71" t="s">
        <v>170</v>
      </c>
      <c r="C246" s="80"/>
      <c r="D246" s="81"/>
      <c r="E246" s="82"/>
      <c r="F246" s="47"/>
      <c r="G246" s="56">
        <v>4847.3270000000002</v>
      </c>
      <c r="H246" s="56">
        <v>12991.781000000001</v>
      </c>
      <c r="I246" s="64">
        <f t="shared" ref="I246:I248" si="67">SUM(H246-G246)</f>
        <v>8144.4540000000006</v>
      </c>
      <c r="J246" s="78" t="s">
        <v>278</v>
      </c>
    </row>
    <row r="247" spans="1:10" s="3" customFormat="1" ht="21" customHeight="1">
      <c r="A247" s="72">
        <v>7325</v>
      </c>
      <c r="B247" s="71" t="s">
        <v>171</v>
      </c>
      <c r="C247" s="80"/>
      <c r="D247" s="81"/>
      <c r="E247" s="82"/>
      <c r="F247" s="47"/>
      <c r="G247" s="56">
        <v>11612.62</v>
      </c>
      <c r="H247" s="56">
        <v>382.18400000000003</v>
      </c>
      <c r="I247" s="64">
        <f t="shared" si="67"/>
        <v>-11230.436000000002</v>
      </c>
      <c r="J247" s="253">
        <f>SUM(H247/G247*100)</f>
        <v>3.291109155384401</v>
      </c>
    </row>
    <row r="248" spans="1:10" s="3" customFormat="1" ht="21" customHeight="1">
      <c r="A248" s="72">
        <v>7330</v>
      </c>
      <c r="B248" s="71" t="s">
        <v>257</v>
      </c>
      <c r="C248" s="60"/>
      <c r="D248" s="62"/>
      <c r="E248" s="74"/>
      <c r="F248" s="47"/>
      <c r="G248" s="56">
        <v>9.67</v>
      </c>
      <c r="H248" s="56"/>
      <c r="I248" s="64">
        <f t="shared" si="67"/>
        <v>-9.67</v>
      </c>
      <c r="J248" s="252"/>
    </row>
    <row r="249" spans="1:10" s="3" customFormat="1" ht="21" customHeight="1">
      <c r="A249" s="72">
        <v>7340</v>
      </c>
      <c r="B249" s="71" t="s">
        <v>258</v>
      </c>
      <c r="C249" s="60"/>
      <c r="D249" s="62"/>
      <c r="E249" s="74"/>
      <c r="F249" s="47"/>
      <c r="G249" s="56">
        <v>200.172</v>
      </c>
      <c r="H249" s="56">
        <v>2847.25</v>
      </c>
      <c r="I249" s="64">
        <f t="shared" ref="I249" si="68">SUM(H249-G249)</f>
        <v>2647.078</v>
      </c>
      <c r="J249" s="253" t="s">
        <v>430</v>
      </c>
    </row>
    <row r="250" spans="1:10" s="3" customFormat="1" ht="20.25" customHeight="1">
      <c r="A250" s="68" t="s">
        <v>173</v>
      </c>
      <c r="B250" s="79" t="s">
        <v>174</v>
      </c>
      <c r="C250" s="60"/>
      <c r="D250" s="62"/>
      <c r="E250" s="74"/>
      <c r="F250" s="47"/>
      <c r="G250" s="56"/>
      <c r="H250" s="56"/>
      <c r="I250" s="95"/>
      <c r="J250" s="252"/>
    </row>
    <row r="251" spans="1:10" s="3" customFormat="1" ht="20.25" customHeight="1">
      <c r="A251" s="68" t="s">
        <v>268</v>
      </c>
      <c r="B251" s="79" t="s">
        <v>269</v>
      </c>
      <c r="C251" s="60"/>
      <c r="D251" s="62"/>
      <c r="E251" s="74"/>
      <c r="F251" s="47"/>
      <c r="G251" s="96">
        <v>7261.1450000000004</v>
      </c>
      <c r="H251" s="56"/>
      <c r="I251" s="95">
        <f t="shared" ref="I251" si="69">SUM(H251-G251)</f>
        <v>-7261.1450000000004</v>
      </c>
      <c r="J251" s="252"/>
    </row>
    <row r="252" spans="1:10" s="3" customFormat="1" ht="42" customHeight="1">
      <c r="A252" s="41" t="s">
        <v>241</v>
      </c>
      <c r="B252" s="97" t="s">
        <v>240</v>
      </c>
      <c r="C252" s="45"/>
      <c r="D252" s="98"/>
      <c r="E252" s="46"/>
      <c r="F252" s="47"/>
      <c r="G252" s="57">
        <v>4677.5692399999998</v>
      </c>
      <c r="H252" s="56">
        <f>1364.10106+669.8153</f>
        <v>2033.9163599999999</v>
      </c>
      <c r="I252" s="95">
        <f t="shared" ref="I252" si="70">SUM(H252-G252)</f>
        <v>-2643.6528799999996</v>
      </c>
      <c r="J252" s="252">
        <f t="shared" ref="J252" si="71">SUM(H252/G252*100)</f>
        <v>43.482335709903893</v>
      </c>
    </row>
    <row r="253" spans="1:10" s="3" customFormat="1" ht="42" customHeight="1">
      <c r="A253" s="41" t="s">
        <v>270</v>
      </c>
      <c r="B253" s="97" t="s">
        <v>271</v>
      </c>
      <c r="C253" s="45"/>
      <c r="D253" s="98"/>
      <c r="E253" s="46"/>
      <c r="F253" s="47"/>
      <c r="G253" s="56"/>
      <c r="H253" s="56"/>
      <c r="I253" s="95"/>
      <c r="J253" s="254"/>
    </row>
    <row r="254" spans="1:10" s="3" customFormat="1" ht="18" customHeight="1">
      <c r="A254" s="68" t="s">
        <v>186</v>
      </c>
      <c r="B254" s="79" t="s">
        <v>187</v>
      </c>
      <c r="C254" s="59">
        <v>67.98</v>
      </c>
      <c r="D254" s="59">
        <v>49.965000000000003</v>
      </c>
      <c r="E254" s="64">
        <f t="shared" ref="E254" si="72">SUM(D254-C254)</f>
        <v>-18.015000000000001</v>
      </c>
      <c r="F254" s="64">
        <f t="shared" ref="F254" si="73">SUM(D254/C254*100)</f>
        <v>73.499558693733448</v>
      </c>
      <c r="G254" s="58">
        <v>352.20299999999997</v>
      </c>
      <c r="H254" s="58">
        <v>1456.3219999999999</v>
      </c>
      <c r="I254" s="64">
        <f t="shared" ref="I254" si="74">SUM(H254-G254)</f>
        <v>1104.1189999999999</v>
      </c>
      <c r="J254" s="253" t="s">
        <v>327</v>
      </c>
    </row>
    <row r="255" spans="1:10" s="3" customFormat="1" ht="20.25">
      <c r="A255" s="83" t="s">
        <v>106</v>
      </c>
      <c r="B255" s="84" t="s">
        <v>175</v>
      </c>
      <c r="C255" s="85">
        <f>SUM(C256+C258)</f>
        <v>121551.00900000001</v>
      </c>
      <c r="D255" s="85">
        <f>SUM(D256+D258)</f>
        <v>153856.777</v>
      </c>
      <c r="E255" s="74">
        <f t="shared" ref="E255:E259" si="75">SUM(D255-C255)</f>
        <v>32305.767999999996</v>
      </c>
      <c r="F255" s="86">
        <f t="shared" ref="F255" si="76">SUM(D255/C255*100)</f>
        <v>126.5779513191865</v>
      </c>
      <c r="G255" s="85">
        <f>SUM(G256+G258+G260)</f>
        <v>22337.574000000001</v>
      </c>
      <c r="H255" s="85">
        <f>SUM(H256+H258)</f>
        <v>17593.330999999998</v>
      </c>
      <c r="I255" s="75">
        <f t="shared" ref="I255" si="77">SUM(H255-G255)</f>
        <v>-4744.2430000000022</v>
      </c>
      <c r="J255" s="87">
        <f t="shared" si="63"/>
        <v>78.761153740330073</v>
      </c>
    </row>
    <row r="256" spans="1:10" s="3" customFormat="1">
      <c r="A256" s="88">
        <v>7420</v>
      </c>
      <c r="B256" s="71" t="s">
        <v>179</v>
      </c>
      <c r="C256" s="60">
        <f>C257</f>
        <v>84919.327000000005</v>
      </c>
      <c r="D256" s="60">
        <v>129640.51300000001</v>
      </c>
      <c r="E256" s="74">
        <f t="shared" si="75"/>
        <v>44721.186000000002</v>
      </c>
      <c r="F256" s="76" t="s">
        <v>429</v>
      </c>
      <c r="G256" s="63"/>
      <c r="H256" s="63"/>
      <c r="I256" s="64"/>
      <c r="J256" s="78"/>
    </row>
    <row r="257" spans="1:10" s="3" customFormat="1">
      <c r="A257" s="70" t="s">
        <v>178</v>
      </c>
      <c r="B257" s="71" t="s">
        <v>105</v>
      </c>
      <c r="C257" s="60">
        <v>84919.327000000005</v>
      </c>
      <c r="D257" s="60">
        <v>129640.51300000001</v>
      </c>
      <c r="E257" s="74">
        <f t="shared" si="75"/>
        <v>44721.186000000002</v>
      </c>
      <c r="F257" s="76" t="s">
        <v>429</v>
      </c>
      <c r="G257" s="64"/>
      <c r="H257" s="64"/>
      <c r="I257" s="64"/>
      <c r="J257" s="78"/>
    </row>
    <row r="258" spans="1:10" s="3" customFormat="1">
      <c r="A258" s="72">
        <v>7460</v>
      </c>
      <c r="B258" s="71" t="s">
        <v>176</v>
      </c>
      <c r="C258" s="59">
        <f>SUM(C259)</f>
        <v>36631.682000000001</v>
      </c>
      <c r="D258" s="59">
        <v>24216.263999999999</v>
      </c>
      <c r="E258" s="74">
        <f t="shared" si="75"/>
        <v>-12415.418000000001</v>
      </c>
      <c r="F258" s="77">
        <f t="shared" ref="F258" si="78">SUM(D258/C258*100)</f>
        <v>66.107431266737905</v>
      </c>
      <c r="G258" s="65">
        <f>G259</f>
        <v>22337.574000000001</v>
      </c>
      <c r="H258" s="65">
        <f>H259</f>
        <v>17593.330999999998</v>
      </c>
      <c r="I258" s="64">
        <f t="shared" ref="I258:I259" si="79">SUM(H258-G258)</f>
        <v>-4744.2430000000022</v>
      </c>
      <c r="J258" s="252">
        <f t="shared" ref="J258:J259" si="80">SUM(H258/G258*100)</f>
        <v>78.761153740330073</v>
      </c>
    </row>
    <row r="259" spans="1:10" s="3" customFormat="1" ht="37.5">
      <c r="A259" s="72">
        <v>7461</v>
      </c>
      <c r="B259" s="71" t="s">
        <v>177</v>
      </c>
      <c r="C259" s="60">
        <v>36631.682000000001</v>
      </c>
      <c r="D259" s="62">
        <v>24216.263999999999</v>
      </c>
      <c r="E259" s="74">
        <f t="shared" si="75"/>
        <v>-12415.418000000001</v>
      </c>
      <c r="F259" s="77">
        <f t="shared" ref="F259" si="81">SUM(D259/C259*100)</f>
        <v>66.107431266737905</v>
      </c>
      <c r="G259" s="66">
        <v>22337.574000000001</v>
      </c>
      <c r="H259" s="66">
        <v>17593.330999999998</v>
      </c>
      <c r="I259" s="64">
        <f t="shared" si="79"/>
        <v>-4744.2430000000022</v>
      </c>
      <c r="J259" s="252">
        <f t="shared" si="80"/>
        <v>78.761153740330073</v>
      </c>
    </row>
    <row r="260" spans="1:10" s="22" customFormat="1" ht="37.5">
      <c r="A260" s="68" t="s">
        <v>261</v>
      </c>
      <c r="B260" s="73" t="s">
        <v>262</v>
      </c>
      <c r="C260" s="69"/>
      <c r="D260" s="61"/>
      <c r="E260" s="74"/>
      <c r="F260" s="47"/>
      <c r="G260" s="67"/>
      <c r="H260" s="67"/>
      <c r="I260" s="64"/>
      <c r="J260" s="78"/>
    </row>
    <row r="261" spans="1:10" ht="20.25">
      <c r="A261" s="198" t="s">
        <v>113</v>
      </c>
      <c r="B261" s="100" t="s">
        <v>180</v>
      </c>
      <c r="C261" s="199">
        <f>SUM(C262:C268)</f>
        <v>6235.4349999999995</v>
      </c>
      <c r="D261" s="199">
        <f>SUM(D262:D268)</f>
        <v>5240.5810000000001</v>
      </c>
      <c r="E261" s="46">
        <f>SUM(D261-C261)</f>
        <v>-994.85399999999936</v>
      </c>
      <c r="F261" s="52">
        <f t="shared" ref="F261:F301" si="82">SUM(D261/C261*100)</f>
        <v>84.045154828813068</v>
      </c>
      <c r="G261" s="199">
        <f>SUM(G262:G268)</f>
        <v>104281.538</v>
      </c>
      <c r="H261" s="199">
        <f>SUM(H262:H268)</f>
        <v>41286.011000000006</v>
      </c>
      <c r="I261" s="51">
        <f t="shared" ref="I261" si="83">SUM(H261-G261)</f>
        <v>-62995.526999999995</v>
      </c>
      <c r="J261" s="109">
        <f t="shared" ref="J261:J301" si="84">SUM(H261/G261*100)</f>
        <v>39.590911096842483</v>
      </c>
    </row>
    <row r="262" spans="1:10" s="22" customFormat="1">
      <c r="A262" s="200" t="s">
        <v>233</v>
      </c>
      <c r="B262" s="113" t="s">
        <v>112</v>
      </c>
      <c r="C262" s="48">
        <v>47.89</v>
      </c>
      <c r="D262" s="48">
        <v>5.61</v>
      </c>
      <c r="E262" s="46"/>
      <c r="F262" s="47">
        <f t="shared" ref="F262:F263" si="85">D262/C262</f>
        <v>0.11714345374817291</v>
      </c>
      <c r="G262" s="177"/>
      <c r="H262" s="56"/>
      <c r="I262" s="46"/>
      <c r="J262" s="104"/>
    </row>
    <row r="263" spans="1:10" s="22" customFormat="1">
      <c r="A263" s="200" t="s">
        <v>280</v>
      </c>
      <c r="B263" s="201" t="s">
        <v>281</v>
      </c>
      <c r="C263" s="48"/>
      <c r="D263" s="48">
        <v>521.68399999999997</v>
      </c>
      <c r="E263" s="46">
        <f t="shared" ref="E263:E264" si="86">SUM(D263-C263)</f>
        <v>521.68399999999997</v>
      </c>
      <c r="F263" s="47"/>
      <c r="G263" s="177"/>
      <c r="H263" s="56"/>
      <c r="I263" s="46"/>
      <c r="J263" s="104"/>
    </row>
    <row r="264" spans="1:10" s="22" customFormat="1">
      <c r="A264" s="200" t="s">
        <v>181</v>
      </c>
      <c r="B264" s="113" t="s">
        <v>110</v>
      </c>
      <c r="C264" s="48">
        <v>3227.252</v>
      </c>
      <c r="D264" s="161">
        <v>213.62</v>
      </c>
      <c r="E264" s="46">
        <f t="shared" si="86"/>
        <v>-3013.6320000000001</v>
      </c>
      <c r="F264" s="47">
        <f>SUM(D264/C264*100)</f>
        <v>6.6192537799961082</v>
      </c>
      <c r="G264" s="56">
        <v>50558.381999999998</v>
      </c>
      <c r="H264" s="56">
        <v>4026.4639999999999</v>
      </c>
      <c r="I264" s="46">
        <f t="shared" ref="I264" si="87">SUM(H264-G264)</f>
        <v>-46531.917999999998</v>
      </c>
      <c r="J264" s="104">
        <f>SUM(H264/G264*100)</f>
        <v>7.9639890374656384</v>
      </c>
    </row>
    <row r="265" spans="1:10" s="22" customFormat="1">
      <c r="A265" s="200" t="s">
        <v>245</v>
      </c>
      <c r="B265" s="113" t="s">
        <v>246</v>
      </c>
      <c r="C265" s="161"/>
      <c r="D265" s="202"/>
      <c r="E265" s="46"/>
      <c r="F265" s="47"/>
      <c r="G265" s="56"/>
      <c r="H265" s="56"/>
      <c r="I265" s="46"/>
      <c r="J265" s="104"/>
    </row>
    <row r="266" spans="1:10" s="22" customFormat="1">
      <c r="A266" s="41" t="s">
        <v>182</v>
      </c>
      <c r="B266" s="113" t="s">
        <v>107</v>
      </c>
      <c r="C266" s="48"/>
      <c r="D266" s="48"/>
      <c r="E266" s="46"/>
      <c r="F266" s="47"/>
      <c r="G266" s="56">
        <v>53723.156000000003</v>
      </c>
      <c r="H266" s="56">
        <v>35858.624000000003</v>
      </c>
      <c r="I266" s="46">
        <f t="shared" ref="I266" si="88">SUM(H266-G266)</f>
        <v>-17864.531999999999</v>
      </c>
      <c r="J266" s="104">
        <f>SUM(H266/G266*100)</f>
        <v>66.747054100842476</v>
      </c>
    </row>
    <row r="267" spans="1:10" s="22" customFormat="1">
      <c r="A267" s="41" t="s">
        <v>223</v>
      </c>
      <c r="B267" s="113" t="s">
        <v>230</v>
      </c>
      <c r="C267" s="56">
        <v>241.619</v>
      </c>
      <c r="D267" s="161">
        <v>1439.98</v>
      </c>
      <c r="E267" s="46">
        <f t="shared" ref="E267:E268" si="89">SUM(D267-C267)</f>
        <v>1198.3610000000001</v>
      </c>
      <c r="F267" s="47" t="s">
        <v>489</v>
      </c>
      <c r="G267" s="56"/>
      <c r="H267" s="56"/>
      <c r="I267" s="46"/>
      <c r="J267" s="104"/>
    </row>
    <row r="268" spans="1:10" s="22" customFormat="1">
      <c r="A268" s="41" t="s">
        <v>184</v>
      </c>
      <c r="B268" s="203" t="s">
        <v>183</v>
      </c>
      <c r="C268" s="48">
        <v>2718.674</v>
      </c>
      <c r="D268" s="48">
        <f t="shared" ref="D268" si="90">D269+D270</f>
        <v>3059.6869999999999</v>
      </c>
      <c r="E268" s="46">
        <f t="shared" si="89"/>
        <v>341.01299999999992</v>
      </c>
      <c r="F268" s="47">
        <f>SUM(D268/C268*100)</f>
        <v>112.54335753385658</v>
      </c>
      <c r="G268" s="48"/>
      <c r="H268" s="48">
        <v>1400.923</v>
      </c>
      <c r="I268" s="48">
        <f>H268</f>
        <v>1400.923</v>
      </c>
      <c r="J268" s="104"/>
    </row>
    <row r="269" spans="1:10" s="22" customFormat="1" ht="75">
      <c r="A269" s="41" t="s">
        <v>274</v>
      </c>
      <c r="B269" s="204" t="s">
        <v>275</v>
      </c>
      <c r="C269" s="48"/>
      <c r="D269" s="48"/>
      <c r="E269" s="48"/>
      <c r="F269" s="47"/>
      <c r="G269" s="48"/>
      <c r="H269" s="48">
        <v>1400.923</v>
      </c>
      <c r="I269" s="46">
        <f>H269</f>
        <v>1400.923</v>
      </c>
      <c r="J269" s="104"/>
    </row>
    <row r="270" spans="1:10" s="22" customFormat="1">
      <c r="A270" s="41" t="s">
        <v>185</v>
      </c>
      <c r="B270" s="44" t="s">
        <v>111</v>
      </c>
      <c r="C270" s="48">
        <v>2718.674</v>
      </c>
      <c r="D270" s="48">
        <v>3059.6869999999999</v>
      </c>
      <c r="E270" s="46">
        <f t="shared" ref="E270" si="91">SUM(D270-C270)</f>
        <v>341.01299999999992</v>
      </c>
      <c r="F270" s="47">
        <f>SUM(D270/C270*100)</f>
        <v>112.54335753385658</v>
      </c>
      <c r="G270" s="56"/>
      <c r="H270" s="48"/>
      <c r="I270" s="46"/>
      <c r="J270" s="104"/>
    </row>
    <row r="271" spans="1:10">
      <c r="A271" s="41"/>
      <c r="B271" s="44"/>
      <c r="C271" s="161"/>
      <c r="D271" s="161"/>
      <c r="E271" s="46"/>
      <c r="F271" s="47"/>
      <c r="G271" s="56"/>
      <c r="H271" s="56"/>
      <c r="I271" s="46"/>
      <c r="J271" s="104"/>
    </row>
    <row r="272" spans="1:10" s="3" customFormat="1" ht="21.75" customHeight="1">
      <c r="A272" s="165" t="s">
        <v>100</v>
      </c>
      <c r="B272" s="166" t="s">
        <v>201</v>
      </c>
      <c r="C272" s="162">
        <f>SUM(C273)+C277</f>
        <v>22064.855</v>
      </c>
      <c r="D272" s="162">
        <f>SUM(D273)+D277+D284</f>
        <v>7613.2908399999997</v>
      </c>
      <c r="E272" s="46">
        <f t="shared" ref="E272:E279" si="92">SUM(D272-C272)</f>
        <v>-14451.56416</v>
      </c>
      <c r="F272" s="52">
        <f t="shared" ref="F272:F279" si="93">SUM(D272/C272*100)</f>
        <v>34.504150786397645</v>
      </c>
      <c r="G272" s="162">
        <f>SUM(G273)+G277+G281</f>
        <v>4978.5234599999994</v>
      </c>
      <c r="H272" s="162">
        <f>SUM(H273)+H277+H281+H286</f>
        <v>5661.4769999999999</v>
      </c>
      <c r="I272" s="51">
        <f t="shared" ref="I272:I274" si="94">SUM(H272-G272)</f>
        <v>682.95354000000043</v>
      </c>
      <c r="J272" s="109">
        <f t="shared" ref="J272" si="95">SUM(H272/G272*100)</f>
        <v>113.71799380854983</v>
      </c>
    </row>
    <row r="273" spans="1:10" s="3" customFormat="1" ht="50.25" customHeight="1">
      <c r="A273" s="99" t="s">
        <v>188</v>
      </c>
      <c r="B273" s="100" t="s">
        <v>189</v>
      </c>
      <c r="C273" s="101">
        <f>SUM(C274:C275)</f>
        <v>19966.317999999999</v>
      </c>
      <c r="D273" s="101">
        <f>SUM(D274:D275)</f>
        <v>5945.2508399999997</v>
      </c>
      <c r="E273" s="46">
        <f t="shared" si="92"/>
        <v>-14021.067159999999</v>
      </c>
      <c r="F273" s="52">
        <f t="shared" si="93"/>
        <v>29.77640063631161</v>
      </c>
      <c r="G273" s="101">
        <f>SUM(G274:G275)</f>
        <v>4105.2839999999997</v>
      </c>
      <c r="H273" s="101">
        <f>SUM(H274:H275)</f>
        <v>127.087</v>
      </c>
      <c r="I273" s="51">
        <f t="shared" si="94"/>
        <v>-3978.1969999999997</v>
      </c>
      <c r="J273" s="109">
        <f t="shared" ref="J273" si="96">SUM(H273/G273*100)</f>
        <v>3.0956932577624352</v>
      </c>
    </row>
    <row r="274" spans="1:10" s="3" customFormat="1">
      <c r="A274" s="41" t="s">
        <v>190</v>
      </c>
      <c r="B274" s="44" t="s">
        <v>191</v>
      </c>
      <c r="C274" s="48">
        <v>19966.317999999999</v>
      </c>
      <c r="D274" s="56">
        <v>5945.2508399999997</v>
      </c>
      <c r="E274" s="46">
        <f t="shared" si="92"/>
        <v>-14021.067159999999</v>
      </c>
      <c r="F274" s="47">
        <f t="shared" si="93"/>
        <v>29.77640063631161</v>
      </c>
      <c r="G274" s="56">
        <v>4105.2839999999997</v>
      </c>
      <c r="H274" s="56">
        <v>127.087</v>
      </c>
      <c r="I274" s="46">
        <f t="shared" si="94"/>
        <v>-3978.1969999999997</v>
      </c>
      <c r="J274" s="104">
        <f t="shared" ref="J274" si="97">SUM(H274/G274*100)</f>
        <v>3.0956932577624352</v>
      </c>
    </row>
    <row r="275" spans="1:10" s="3" customFormat="1" ht="20.25">
      <c r="A275" s="41" t="s">
        <v>101</v>
      </c>
      <c r="B275" s="44" t="s">
        <v>192</v>
      </c>
      <c r="C275" s="45"/>
      <c r="D275" s="48"/>
      <c r="E275" s="46"/>
      <c r="F275" s="47"/>
      <c r="G275" s="56"/>
      <c r="H275" s="56"/>
      <c r="I275" s="46"/>
      <c r="J275" s="255"/>
    </row>
    <row r="276" spans="1:10" s="3" customFormat="1" ht="19.5" customHeight="1">
      <c r="A276" s="41"/>
      <c r="B276" s="44"/>
      <c r="C276" s="45"/>
      <c r="D276" s="48"/>
      <c r="E276" s="46"/>
      <c r="F276" s="47"/>
      <c r="G276" s="56"/>
      <c r="H276" s="56"/>
      <c r="I276" s="46"/>
      <c r="J276" s="255"/>
    </row>
    <row r="277" spans="1:10" s="29" customFormat="1" ht="20.25">
      <c r="A277" s="175" t="s">
        <v>197</v>
      </c>
      <c r="B277" s="176" t="s">
        <v>202</v>
      </c>
      <c r="C277" s="177">
        <f>SUM(C278:C279)</f>
        <v>2098.5370000000003</v>
      </c>
      <c r="D277" s="101">
        <f>SUM(D278:D279)</f>
        <v>1662.02</v>
      </c>
      <c r="E277" s="46">
        <f t="shared" si="92"/>
        <v>-436.51700000000028</v>
      </c>
      <c r="F277" s="52">
        <f t="shared" si="93"/>
        <v>79.198984816565059</v>
      </c>
      <c r="G277" s="101"/>
      <c r="H277" s="101"/>
      <c r="I277" s="46"/>
      <c r="J277" s="255"/>
    </row>
    <row r="278" spans="1:10" s="29" customFormat="1" ht="20.25">
      <c r="A278" s="41" t="s">
        <v>198</v>
      </c>
      <c r="B278" s="44" t="s">
        <v>216</v>
      </c>
      <c r="C278" s="46">
        <v>177.32</v>
      </c>
      <c r="D278" s="205">
        <v>381.90499999999997</v>
      </c>
      <c r="E278" s="46">
        <f t="shared" si="92"/>
        <v>204.58499999999998</v>
      </c>
      <c r="F278" s="47" t="s">
        <v>490</v>
      </c>
      <c r="G278" s="56"/>
      <c r="H278" s="56"/>
      <c r="I278" s="46"/>
      <c r="J278" s="255"/>
    </row>
    <row r="279" spans="1:10" s="29" customFormat="1" ht="20.25">
      <c r="A279" s="41" t="s">
        <v>199</v>
      </c>
      <c r="B279" s="44" t="s">
        <v>203</v>
      </c>
      <c r="C279" s="205">
        <v>1921.2170000000001</v>
      </c>
      <c r="D279" s="205">
        <v>1280.115</v>
      </c>
      <c r="E279" s="46">
        <f t="shared" si="92"/>
        <v>-641.10200000000009</v>
      </c>
      <c r="F279" s="47">
        <f t="shared" si="93"/>
        <v>66.630422279211558</v>
      </c>
      <c r="G279" s="56"/>
      <c r="H279" s="56"/>
      <c r="I279" s="46"/>
      <c r="J279" s="255"/>
    </row>
    <row r="280" spans="1:10" s="29" customFormat="1" ht="16.5" customHeight="1">
      <c r="A280" s="41"/>
      <c r="B280" s="44"/>
      <c r="C280" s="174"/>
      <c r="D280" s="161"/>
      <c r="E280" s="46"/>
      <c r="F280" s="47"/>
      <c r="G280" s="56"/>
      <c r="H280" s="56"/>
      <c r="I280" s="46"/>
      <c r="J280" s="104"/>
    </row>
    <row r="281" spans="1:10" s="29" customFormat="1">
      <c r="A281" s="156" t="s">
        <v>224</v>
      </c>
      <c r="B281" s="157" t="s">
        <v>228</v>
      </c>
      <c r="C281" s="85"/>
      <c r="D281" s="158"/>
      <c r="E281" s="74"/>
      <c r="F281" s="47"/>
      <c r="G281" s="85">
        <f>G282</f>
        <v>873.23946000000001</v>
      </c>
      <c r="H281" s="85">
        <f>H282</f>
        <v>80.59</v>
      </c>
      <c r="I281" s="75">
        <f t="shared" ref="I281:I282" si="98">SUM(H281-G281)</f>
        <v>-792.64945999999998</v>
      </c>
      <c r="J281" s="87">
        <f>SUM(H281/G281*100)</f>
        <v>9.2288545916145388</v>
      </c>
    </row>
    <row r="282" spans="1:10" s="29" customFormat="1">
      <c r="A282" s="68" t="s">
        <v>225</v>
      </c>
      <c r="B282" s="71" t="s">
        <v>227</v>
      </c>
      <c r="C282" s="60"/>
      <c r="D282" s="62"/>
      <c r="E282" s="74"/>
      <c r="F282" s="47"/>
      <c r="G282" s="60">
        <v>873.23946000000001</v>
      </c>
      <c r="H282" s="58">
        <v>80.59</v>
      </c>
      <c r="I282" s="74">
        <f t="shared" si="98"/>
        <v>-792.64945999999998</v>
      </c>
      <c r="J282" s="78">
        <f>SUM(H282/G282*100)</f>
        <v>9.2288545916145388</v>
      </c>
    </row>
    <row r="283" spans="1:10" s="3" customFormat="1">
      <c r="A283" s="41"/>
      <c r="B283" s="44"/>
      <c r="C283" s="174"/>
      <c r="D283" s="161"/>
      <c r="E283" s="46"/>
      <c r="F283" s="47"/>
      <c r="G283" s="56"/>
      <c r="H283" s="56"/>
      <c r="I283" s="46"/>
      <c r="J283" s="104"/>
    </row>
    <row r="284" spans="1:10" s="3" customFormat="1">
      <c r="A284" s="175" t="s">
        <v>473</v>
      </c>
      <c r="B284" s="176" t="s">
        <v>474</v>
      </c>
      <c r="C284" s="240"/>
      <c r="D284" s="101">
        <v>6.02</v>
      </c>
      <c r="E284" s="46">
        <f t="shared" ref="E284" si="99">SUM(D284-C284)</f>
        <v>6.02</v>
      </c>
      <c r="F284" s="47"/>
      <c r="G284" s="56"/>
      <c r="H284" s="56"/>
      <c r="I284" s="46"/>
      <c r="J284" s="104"/>
    </row>
    <row r="285" spans="1:10" s="3" customFormat="1">
      <c r="A285" s="41"/>
      <c r="B285" s="44"/>
      <c r="C285" s="174"/>
      <c r="D285" s="161"/>
      <c r="E285" s="46"/>
      <c r="F285" s="47"/>
      <c r="G285" s="56"/>
      <c r="H285" s="56"/>
      <c r="I285" s="46"/>
      <c r="J285" s="104"/>
    </row>
    <row r="286" spans="1:10" s="3" customFormat="1">
      <c r="A286" s="175" t="s">
        <v>321</v>
      </c>
      <c r="B286" s="176" t="s">
        <v>322</v>
      </c>
      <c r="C286" s="174"/>
      <c r="D286" s="161"/>
      <c r="E286" s="46"/>
      <c r="F286" s="47"/>
      <c r="G286" s="56"/>
      <c r="H286" s="177">
        <f>SUM(H287)</f>
        <v>5453.8</v>
      </c>
      <c r="I286" s="51">
        <f t="shared" ref="I286:I288" si="100">SUM(H286-G286)</f>
        <v>5453.8</v>
      </c>
      <c r="J286" s="78"/>
    </row>
    <row r="287" spans="1:10" s="3" customFormat="1">
      <c r="A287" s="41" t="s">
        <v>323</v>
      </c>
      <c r="B287" s="178" t="s">
        <v>324</v>
      </c>
      <c r="C287" s="179"/>
      <c r="D287" s="161"/>
      <c r="E287" s="46"/>
      <c r="F287" s="47"/>
      <c r="G287" s="56"/>
      <c r="H287" s="56">
        <f>SUM(H288)</f>
        <v>5453.8</v>
      </c>
      <c r="I287" s="46">
        <f t="shared" si="100"/>
        <v>5453.8</v>
      </c>
      <c r="J287" s="78"/>
    </row>
    <row r="288" spans="1:10" s="3" customFormat="1" ht="37.5">
      <c r="A288" s="39" t="s">
        <v>320</v>
      </c>
      <c r="B288" s="178" t="s">
        <v>325</v>
      </c>
      <c r="C288" s="180"/>
      <c r="D288" s="45"/>
      <c r="E288" s="46"/>
      <c r="F288" s="47"/>
      <c r="G288" s="51"/>
      <c r="H288" s="46">
        <v>5453.8</v>
      </c>
      <c r="I288" s="46">
        <f t="shared" si="100"/>
        <v>5453.8</v>
      </c>
      <c r="J288" s="78"/>
    </row>
    <row r="289" spans="1:10" s="3" customFormat="1">
      <c r="A289" s="39"/>
      <c r="B289" s="181"/>
      <c r="C289" s="182"/>
      <c r="D289" s="45"/>
      <c r="E289" s="46"/>
      <c r="F289" s="47"/>
      <c r="G289" s="51"/>
      <c r="H289" s="51"/>
      <c r="I289" s="51"/>
      <c r="J289" s="104"/>
    </row>
    <row r="290" spans="1:10" ht="20.25">
      <c r="A290" s="37"/>
      <c r="B290" s="38" t="s">
        <v>17</v>
      </c>
      <c r="C290" s="206">
        <f>C109+C113+C147+C161+C200+C207+C221+C260+C255+C261+C238+C240+C288+C272+C281</f>
        <v>2225660.7116100001</v>
      </c>
      <c r="D290" s="206">
        <f>D109+D113+D147+D161+D200+D207+D221+D260+D255+D261+D238+D240+D288+D272+D281</f>
        <v>2419976.3235899997</v>
      </c>
      <c r="E290" s="46">
        <f t="shared" ref="E290:E298" si="101">SUM(D290-C290)</f>
        <v>194315.61197999958</v>
      </c>
      <c r="F290" s="52">
        <f t="shared" si="82"/>
        <v>108.73069336068907</v>
      </c>
      <c r="G290" s="206">
        <f>G109+G113+G147+G161+G200+G207+G221+G255+G261+G238+G240+G288+G272</f>
        <v>451263.20034000004</v>
      </c>
      <c r="H290" s="206">
        <f>H109+H113+H147+H161+H200+H207+H221+H260+H255+H261+H238+H240+H272</f>
        <v>241031.36128000001</v>
      </c>
      <c r="I290" s="51">
        <f>SUM(H290-G290)</f>
        <v>-210231.83906000003</v>
      </c>
      <c r="J290" s="109">
        <f t="shared" si="84"/>
        <v>53.412589614751916</v>
      </c>
    </row>
    <row r="291" spans="1:10" s="3" customFormat="1" ht="20.25">
      <c r="A291" s="37"/>
      <c r="B291" s="38" t="s">
        <v>15</v>
      </c>
      <c r="C291" s="207">
        <f>SUM(C292:C294)</f>
        <v>72904.5</v>
      </c>
      <c r="D291" s="207">
        <f>SUM(D292:D294)</f>
        <v>87183.6</v>
      </c>
      <c r="E291" s="46">
        <f t="shared" ref="E291" si="102">SUM(D291-C291)</f>
        <v>14279.100000000006</v>
      </c>
      <c r="F291" s="52">
        <f t="shared" ref="F291" si="103">SUM(D291/C291*100)</f>
        <v>119.5860337839228</v>
      </c>
      <c r="G291" s="207">
        <f>SUM(G292:G294)</f>
        <v>6065</v>
      </c>
      <c r="H291" s="207">
        <f>SUM(H292:H294)</f>
        <v>5000</v>
      </c>
      <c r="I291" s="51">
        <f>SUM(H291-G291)</f>
        <v>-1065</v>
      </c>
      <c r="J291" s="109">
        <f t="shared" ref="J291" si="104">SUM(H291/G291*100)</f>
        <v>82.440230832646336</v>
      </c>
    </row>
    <row r="292" spans="1:10" s="3" customFormat="1" ht="20.25">
      <c r="A292" s="41" t="s">
        <v>200</v>
      </c>
      <c r="B292" s="97" t="s">
        <v>30</v>
      </c>
      <c r="C292" s="205">
        <v>72904.5</v>
      </c>
      <c r="D292" s="205">
        <v>81183.600000000006</v>
      </c>
      <c r="E292" s="46">
        <f t="shared" ref="E292" si="105">SUM(D292-C292)</f>
        <v>8279.1000000000058</v>
      </c>
      <c r="F292" s="47">
        <f t="shared" ref="F292" si="106">SUM(D292/C292*100)</f>
        <v>111.35608913030062</v>
      </c>
      <c r="G292" s="208"/>
      <c r="H292" s="206"/>
      <c r="I292" s="46"/>
      <c r="J292" s="104"/>
    </row>
    <row r="293" spans="1:10" s="3" customFormat="1">
      <c r="A293" s="42" t="s">
        <v>234</v>
      </c>
      <c r="B293" s="124" t="s">
        <v>229</v>
      </c>
      <c r="C293" s="48"/>
      <c r="D293" s="45">
        <v>650</v>
      </c>
      <c r="E293" s="46"/>
      <c r="F293" s="47"/>
      <c r="G293" s="46"/>
      <c r="H293" s="46">
        <v>5000</v>
      </c>
      <c r="I293" s="46">
        <f>SUM(H293-G293)</f>
        <v>5000</v>
      </c>
      <c r="J293" s="104"/>
    </row>
    <row r="294" spans="1:10" s="3" customFormat="1" ht="37.5">
      <c r="A294" s="42" t="s">
        <v>254</v>
      </c>
      <c r="B294" s="113" t="s">
        <v>255</v>
      </c>
      <c r="C294" s="209"/>
      <c r="D294" s="205">
        <v>5350</v>
      </c>
      <c r="E294" s="46"/>
      <c r="F294" s="47"/>
      <c r="G294" s="48">
        <v>6065</v>
      </c>
      <c r="H294" s="45"/>
      <c r="I294" s="46">
        <f>SUM(H294-G294)</f>
        <v>-6065</v>
      </c>
      <c r="J294" s="104">
        <f t="shared" ref="J294" si="107">SUM(H294/G294*100)</f>
        <v>0</v>
      </c>
    </row>
    <row r="295" spans="1:10" s="3" customFormat="1">
      <c r="A295" s="42"/>
      <c r="B295" s="113"/>
      <c r="C295" s="209"/>
      <c r="D295" s="209"/>
      <c r="E295" s="46"/>
      <c r="F295" s="47"/>
      <c r="G295" s="48"/>
      <c r="H295" s="45"/>
      <c r="I295" s="46"/>
      <c r="J295" s="104"/>
    </row>
    <row r="296" spans="1:10" ht="20.25">
      <c r="A296" s="107"/>
      <c r="B296" s="210" t="s">
        <v>19</v>
      </c>
      <c r="C296" s="162">
        <f>C290+C291</f>
        <v>2298565.2116100001</v>
      </c>
      <c r="D296" s="162">
        <f>D290+D291</f>
        <v>2507159.9235899998</v>
      </c>
      <c r="E296" s="46">
        <f t="shared" si="101"/>
        <v>208594.71197999967</v>
      </c>
      <c r="F296" s="52">
        <f t="shared" si="82"/>
        <v>109.07499647721077</v>
      </c>
      <c r="G296" s="199">
        <f>G290+G291</f>
        <v>457328.20034000004</v>
      </c>
      <c r="H296" s="199">
        <f>H290+H291</f>
        <v>246031.36128000001</v>
      </c>
      <c r="I296" s="51">
        <f t="shared" ref="I296:I301" si="108">SUM(H296-G296)</f>
        <v>-211296.83906000003</v>
      </c>
      <c r="J296" s="109">
        <f t="shared" si="84"/>
        <v>53.797548696338502</v>
      </c>
    </row>
    <row r="297" spans="1:10" s="3" customFormat="1" ht="20.25">
      <c r="A297" s="107"/>
      <c r="B297" s="108" t="s">
        <v>18</v>
      </c>
      <c r="C297" s="50">
        <f>SUM(C299:C300)</f>
        <v>12664.165000000001</v>
      </c>
      <c r="D297" s="50">
        <f>SUM(D299:D300)</f>
        <v>9449.2019999999993</v>
      </c>
      <c r="E297" s="46">
        <f t="shared" si="101"/>
        <v>-3214.9630000000016</v>
      </c>
      <c r="F297" s="109">
        <f t="shared" si="82"/>
        <v>74.613699363519032</v>
      </c>
      <c r="G297" s="160">
        <f>SUM(G299:G300)</f>
        <v>-4086.0429999999997</v>
      </c>
      <c r="H297" s="160">
        <f>SUM(H299:H300)</f>
        <v>2925.3986299999997</v>
      </c>
      <c r="I297" s="111">
        <f t="shared" si="108"/>
        <v>7011.4416299999993</v>
      </c>
      <c r="J297" s="109">
        <f t="shared" si="84"/>
        <v>-71.594905633641147</v>
      </c>
    </row>
    <row r="298" spans="1:10" s="3" customFormat="1" ht="41.65" customHeight="1">
      <c r="A298" s="107" t="s">
        <v>195</v>
      </c>
      <c r="B298" s="108" t="s">
        <v>196</v>
      </c>
      <c r="C298" s="50">
        <f>SUM(C299:C300)</f>
        <v>12664.165000000001</v>
      </c>
      <c r="D298" s="50">
        <f>SUM(D299:D300)</f>
        <v>9449.2019999999993</v>
      </c>
      <c r="E298" s="46">
        <f t="shared" si="101"/>
        <v>-3214.9630000000016</v>
      </c>
      <c r="F298" s="109">
        <f t="shared" si="82"/>
        <v>74.613699363519032</v>
      </c>
      <c r="G298" s="110">
        <f>SUM(G299:G300)</f>
        <v>-4086.0429999999997</v>
      </c>
      <c r="H298" s="110">
        <f>SUM(H299:H300)</f>
        <v>2925.3986299999997</v>
      </c>
      <c r="I298" s="111">
        <f t="shared" si="108"/>
        <v>7011.4416299999993</v>
      </c>
      <c r="J298" s="109">
        <f t="shared" si="84"/>
        <v>-71.594905633641147</v>
      </c>
    </row>
    <row r="299" spans="1:10" s="3" customFormat="1" ht="37.5">
      <c r="A299" s="41" t="s">
        <v>193</v>
      </c>
      <c r="B299" s="103" t="s">
        <v>259</v>
      </c>
      <c r="C299" s="49">
        <v>12664.165000000001</v>
      </c>
      <c r="D299" s="45">
        <v>9449.2019999999993</v>
      </c>
      <c r="E299" s="46">
        <f t="shared" ref="E299" si="109">SUM(D299-C299)</f>
        <v>-3214.9630000000016</v>
      </c>
      <c r="F299" s="104">
        <f t="shared" ref="F299" si="110">SUM(D299/C299*100)</f>
        <v>74.613699363519032</v>
      </c>
      <c r="G299" s="105">
        <v>750</v>
      </c>
      <c r="H299" s="105">
        <v>7239.9719999999998</v>
      </c>
      <c r="I299" s="95">
        <f>SUM(H299-G299)</f>
        <v>6489.9719999999998</v>
      </c>
      <c r="J299" s="104" t="s">
        <v>492</v>
      </c>
    </row>
    <row r="300" spans="1:10" s="3" customFormat="1" ht="37.5">
      <c r="A300" s="41" t="s">
        <v>194</v>
      </c>
      <c r="B300" s="103" t="s">
        <v>260</v>
      </c>
      <c r="C300" s="102"/>
      <c r="D300" s="45"/>
      <c r="E300" s="46"/>
      <c r="F300" s="47"/>
      <c r="G300" s="106">
        <v>-4836.0429999999997</v>
      </c>
      <c r="H300" s="46">
        <v>-4314.5733700000001</v>
      </c>
      <c r="I300" s="46">
        <f t="shared" si="108"/>
        <v>521.4696299999996</v>
      </c>
      <c r="J300" s="104">
        <f t="shared" si="84"/>
        <v>89.217018335031355</v>
      </c>
    </row>
    <row r="301" spans="1:10" s="3" customFormat="1" ht="20.25">
      <c r="A301" s="211"/>
      <c r="B301" s="108" t="s">
        <v>16</v>
      </c>
      <c r="C301" s="162">
        <f>C296+C297</f>
        <v>2311229.3766100002</v>
      </c>
      <c r="D301" s="162">
        <f>D296+D297</f>
        <v>2516609.1255899998</v>
      </c>
      <c r="E301" s="46">
        <f>SUM(D301-C301)</f>
        <v>205379.74897999968</v>
      </c>
      <c r="F301" s="52">
        <f t="shared" si="82"/>
        <v>108.88616902582126</v>
      </c>
      <c r="G301" s="199">
        <f>G296+G297</f>
        <v>453242.15734000003</v>
      </c>
      <c r="H301" s="199">
        <f>H296+H297</f>
        <v>248956.75991000002</v>
      </c>
      <c r="I301" s="51">
        <f t="shared" si="108"/>
        <v>-204285.39743000001</v>
      </c>
      <c r="J301" s="109">
        <f t="shared" si="84"/>
        <v>54.927979641409408</v>
      </c>
    </row>
    <row r="302" spans="1:10" ht="20.25">
      <c r="A302" s="211"/>
      <c r="B302" s="166" t="s">
        <v>20</v>
      </c>
      <c r="C302" s="162"/>
      <c r="D302" s="162"/>
      <c r="E302" s="46"/>
      <c r="F302" s="47"/>
      <c r="G302" s="199"/>
      <c r="H302" s="199"/>
      <c r="I302" s="51"/>
      <c r="J302" s="109"/>
    </row>
    <row r="303" spans="1:10" ht="20.25">
      <c r="A303" s="212"/>
      <c r="B303" s="166" t="s">
        <v>21</v>
      </c>
      <c r="C303" s="162">
        <f>-C304</f>
        <v>544973.18599999999</v>
      </c>
      <c r="D303" s="162">
        <f>-D304</f>
        <v>719533.4389999999</v>
      </c>
      <c r="E303" s="46">
        <f>SUM(D303-C303)</f>
        <v>174560.25299999991</v>
      </c>
      <c r="F303" s="52">
        <f>SUM(D303/C303*100)</f>
        <v>132.03098014440658</v>
      </c>
      <c r="G303" s="162">
        <f t="shared" ref="G303:H303" si="111">-G304</f>
        <v>-406079.96399999998</v>
      </c>
      <c r="H303" s="162">
        <f t="shared" si="111"/>
        <v>-185994.08800000002</v>
      </c>
      <c r="I303" s="51">
        <f>SUM(H303-G303)</f>
        <v>220085.87599999996</v>
      </c>
      <c r="J303" s="109">
        <f>SUM(H303/G303*100)</f>
        <v>45.802330695636101</v>
      </c>
    </row>
    <row r="304" spans="1:10" ht="20.25">
      <c r="A304" s="213">
        <v>200000</v>
      </c>
      <c r="B304" s="166" t="s">
        <v>22</v>
      </c>
      <c r="C304" s="162">
        <f>SUM(C305:C308)</f>
        <v>-544973.18599999999</v>
      </c>
      <c r="D304" s="162">
        <f>SUM(D305:D308)</f>
        <v>-719533.4389999999</v>
      </c>
      <c r="E304" s="46">
        <f>SUM(D304-C304)</f>
        <v>-174560.25299999991</v>
      </c>
      <c r="F304" s="52">
        <f>SUM(D304/C304*100)</f>
        <v>132.03098014440658</v>
      </c>
      <c r="G304" s="162">
        <f t="shared" ref="G304" si="112">SUM(G305:G308)</f>
        <v>406079.96399999998</v>
      </c>
      <c r="H304" s="162">
        <f>SUM(H305:H309)</f>
        <v>185994.08800000002</v>
      </c>
      <c r="I304" s="51">
        <f>SUM(H304-G304)</f>
        <v>-220085.87599999996</v>
      </c>
      <c r="J304" s="109">
        <f>SUM(H304/G304*100)</f>
        <v>45.802330695636101</v>
      </c>
    </row>
    <row r="305" spans="1:10" s="3" customFormat="1">
      <c r="A305" s="214">
        <v>203400</v>
      </c>
      <c r="B305" s="124" t="s">
        <v>23</v>
      </c>
      <c r="C305" s="49"/>
      <c r="D305" s="49"/>
      <c r="E305" s="46"/>
      <c r="F305" s="47"/>
      <c r="G305" s="215"/>
      <c r="H305" s="215"/>
      <c r="I305" s="46"/>
      <c r="J305" s="104"/>
    </row>
    <row r="306" spans="1:10">
      <c r="A306" s="195">
        <v>205000</v>
      </c>
      <c r="B306" s="113" t="s">
        <v>24</v>
      </c>
      <c r="C306" s="216">
        <v>-9451.42</v>
      </c>
      <c r="D306" s="216">
        <v>-10278.021000000001</v>
      </c>
      <c r="E306" s="46">
        <f>SUM(D306-C306)</f>
        <v>-826.60100000000057</v>
      </c>
      <c r="F306" s="47">
        <f>SUM(D306/C306*100)</f>
        <v>108.74578634744833</v>
      </c>
      <c r="G306" s="197">
        <v>-21545.592000000001</v>
      </c>
      <c r="H306" s="217">
        <v>-28052.982</v>
      </c>
      <c r="I306" s="46">
        <f>SUM(H306-G306)</f>
        <v>-6507.3899999999994</v>
      </c>
      <c r="J306" s="104">
        <f>SUM(H306/G306*100)</f>
        <v>130.20288326261817</v>
      </c>
    </row>
    <row r="307" spans="1:10">
      <c r="A307" s="195">
        <v>206000</v>
      </c>
      <c r="B307" s="113" t="s">
        <v>249</v>
      </c>
      <c r="C307" s="216"/>
      <c r="D307" s="216"/>
      <c r="E307" s="46"/>
      <c r="F307" s="47"/>
      <c r="G307" s="217"/>
      <c r="H307" s="217"/>
      <c r="I307" s="46"/>
      <c r="J307" s="104"/>
    </row>
    <row r="308" spans="1:10">
      <c r="A308" s="195">
        <v>208000</v>
      </c>
      <c r="B308" s="113" t="s">
        <v>25</v>
      </c>
      <c r="C308" s="218">
        <v>-535521.76599999995</v>
      </c>
      <c r="D308" s="218">
        <v>-709255.41799999995</v>
      </c>
      <c r="E308" s="46">
        <f>SUM(D308-C308)</f>
        <v>-173733.652</v>
      </c>
      <c r="F308" s="47">
        <f>SUM(D308/C308*100)</f>
        <v>132.44194037110341</v>
      </c>
      <c r="G308" s="197">
        <v>427625.55599999998</v>
      </c>
      <c r="H308" s="197">
        <v>208090.57</v>
      </c>
      <c r="I308" s="46">
        <f>SUM(H308-G308)</f>
        <v>-219534.98599999998</v>
      </c>
      <c r="J308" s="104">
        <f>SUM(H308/G308*100)</f>
        <v>48.661864820820021</v>
      </c>
    </row>
    <row r="309" spans="1:10">
      <c r="A309" s="195">
        <v>300000</v>
      </c>
      <c r="B309" s="113" t="s">
        <v>475</v>
      </c>
      <c r="C309" s="218"/>
      <c r="D309" s="218"/>
      <c r="E309" s="46"/>
      <c r="F309" s="47"/>
      <c r="G309" s="197"/>
      <c r="H309" s="197">
        <v>5956.5</v>
      </c>
      <c r="I309" s="46">
        <f>SUM(H309-G309)</f>
        <v>5956.5</v>
      </c>
      <c r="J309" s="104"/>
    </row>
    <row r="310" spans="1:10" ht="20.25">
      <c r="A310" s="191">
        <v>900230</v>
      </c>
      <c r="B310" s="100" t="s">
        <v>26</v>
      </c>
      <c r="C310" s="162">
        <f>-C303</f>
        <v>-544973.18599999999</v>
      </c>
      <c r="D310" s="162">
        <f>-D303</f>
        <v>-719533.4389999999</v>
      </c>
      <c r="E310" s="46">
        <f>SUM(D310-C310)</f>
        <v>-174560.25299999991</v>
      </c>
      <c r="F310" s="52">
        <f>SUM(D310/C310*100)</f>
        <v>132.03098014440658</v>
      </c>
      <c r="G310" s="162">
        <f>-G303</f>
        <v>406079.96399999998</v>
      </c>
      <c r="H310" s="162">
        <f>-H303</f>
        <v>185994.08800000002</v>
      </c>
      <c r="I310" s="51">
        <f>SUM(H310-G310)</f>
        <v>-220085.87599999996</v>
      </c>
      <c r="J310" s="109">
        <f>SUM(H310/G310*100)</f>
        <v>45.802330695636101</v>
      </c>
    </row>
    <row r="311" spans="1:10" s="3" customFormat="1" ht="20.25">
      <c r="A311" s="275" t="s">
        <v>253</v>
      </c>
      <c r="B311" s="275"/>
      <c r="C311" s="275"/>
      <c r="D311" s="275"/>
      <c r="E311" s="275"/>
      <c r="F311" s="275"/>
      <c r="G311" s="275"/>
      <c r="H311" s="275"/>
      <c r="I311" s="275"/>
      <c r="J311" s="275"/>
    </row>
    <row r="312" spans="1:10" s="3" customFormat="1" ht="66.75" customHeight="1">
      <c r="A312" s="186" t="s">
        <v>2</v>
      </c>
      <c r="B312" s="187" t="s">
        <v>28</v>
      </c>
      <c r="C312" s="188" t="s">
        <v>458</v>
      </c>
      <c r="D312" s="188" t="s">
        <v>459</v>
      </c>
      <c r="E312" s="270" t="s">
        <v>31</v>
      </c>
      <c r="F312" s="190" t="s">
        <v>32</v>
      </c>
      <c r="G312" s="188" t="s">
        <v>458</v>
      </c>
      <c r="H312" s="188" t="s">
        <v>459</v>
      </c>
      <c r="I312" s="189" t="s">
        <v>31</v>
      </c>
      <c r="J312" s="256" t="s">
        <v>32</v>
      </c>
    </row>
    <row r="313" spans="1:10" s="3" customFormat="1" ht="20.25">
      <c r="A313" s="191">
        <v>400000</v>
      </c>
      <c r="B313" s="100" t="s">
        <v>27</v>
      </c>
      <c r="C313" s="192">
        <v>81646.316999999995</v>
      </c>
      <c r="D313" s="192">
        <v>81646.316999999995</v>
      </c>
      <c r="E313" s="46">
        <f>SUM(D313-C313)</f>
        <v>0</v>
      </c>
      <c r="F313" s="229">
        <f>SUM(D313/C313*100)</f>
        <v>100</v>
      </c>
      <c r="G313" s="194"/>
      <c r="H313" s="194"/>
      <c r="I313" s="46"/>
      <c r="J313" s="193"/>
    </row>
    <row r="314" spans="1:10" s="3" customFormat="1" ht="37.5">
      <c r="A314" s="195">
        <v>420000</v>
      </c>
      <c r="B314" s="103" t="s">
        <v>29</v>
      </c>
      <c r="C314" s="196">
        <v>81646.316999999995</v>
      </c>
      <c r="D314" s="196">
        <v>81646.316999999995</v>
      </c>
      <c r="E314" s="46">
        <f>SUM(D314-C314)</f>
        <v>0</v>
      </c>
      <c r="F314" s="193">
        <f>SUM(D314/C314*100)</f>
        <v>100</v>
      </c>
      <c r="G314" s="197"/>
      <c r="H314" s="197"/>
      <c r="I314" s="46"/>
      <c r="J314" s="193"/>
    </row>
    <row r="315" spans="1:10" s="3" customFormat="1" ht="20.25">
      <c r="A315" s="191">
        <v>500000</v>
      </c>
      <c r="B315" s="100" t="s">
        <v>461</v>
      </c>
      <c r="C315" s="192"/>
      <c r="D315" s="192">
        <f>SUM(D316)</f>
        <v>5886.39</v>
      </c>
      <c r="E315" s="46">
        <f>SUM(D315-C315)</f>
        <v>5886.39</v>
      </c>
      <c r="F315" s="193"/>
      <c r="G315" s="194"/>
      <c r="H315" s="194"/>
      <c r="I315" s="46"/>
      <c r="J315" s="193"/>
    </row>
    <row r="316" spans="1:10" ht="41.65" customHeight="1">
      <c r="A316" s="219">
        <v>510000</v>
      </c>
      <c r="B316" s="124" t="s">
        <v>462</v>
      </c>
      <c r="C316" s="196"/>
      <c r="D316" s="196">
        <v>5886.39</v>
      </c>
      <c r="E316" s="46">
        <f>SUM(D316-C316)</f>
        <v>5886.39</v>
      </c>
      <c r="F316" s="193"/>
      <c r="G316" s="197"/>
      <c r="H316" s="197"/>
      <c r="I316" s="46"/>
      <c r="J316" s="193"/>
    </row>
    <row r="317" spans="1:10" s="3" customFormat="1" ht="20.25">
      <c r="A317" s="220"/>
      <c r="B317" s="223" t="s">
        <v>460</v>
      </c>
      <c r="C317" s="224">
        <f>SUM(C313)+C315</f>
        <v>81646.316999999995</v>
      </c>
      <c r="D317" s="224">
        <f>SUM(D313)+D315</f>
        <v>87532.706999999995</v>
      </c>
      <c r="E317" s="54">
        <f>SUM(D317-C317)</f>
        <v>5886.3899999999994</v>
      </c>
      <c r="F317" s="225">
        <f>SUM(D317/C317*100)</f>
        <v>107.20962098020908</v>
      </c>
      <c r="G317" s="221"/>
      <c r="H317" s="221"/>
      <c r="I317" s="222"/>
      <c r="J317" s="257"/>
    </row>
    <row r="318" spans="1:10" s="3" customFormat="1">
      <c r="A318" s="4"/>
      <c r="B318" s="36"/>
      <c r="C318" s="30"/>
      <c r="D318" s="30"/>
      <c r="E318" s="10"/>
      <c r="F318" s="17"/>
      <c r="G318" s="30"/>
      <c r="H318" s="30"/>
      <c r="I318" s="9"/>
      <c r="J318" s="258"/>
    </row>
    <row r="319" spans="1:10" s="3" customFormat="1">
      <c r="A319" s="4"/>
      <c r="B319" s="36"/>
      <c r="C319" s="15"/>
      <c r="D319" s="15"/>
      <c r="E319" s="10"/>
      <c r="F319" s="17"/>
      <c r="G319" s="8"/>
      <c r="H319" s="9"/>
      <c r="I319" s="9"/>
      <c r="J319" s="258"/>
    </row>
    <row r="320" spans="1:10" s="3" customFormat="1">
      <c r="A320" s="4"/>
      <c r="B320" s="36"/>
      <c r="C320" s="15"/>
      <c r="D320" s="15"/>
      <c r="E320" s="10"/>
      <c r="F320" s="17"/>
      <c r="G320" s="8"/>
      <c r="H320" s="9"/>
      <c r="I320" s="9"/>
      <c r="J320" s="258"/>
    </row>
    <row r="321" spans="1:10" s="3" customFormat="1">
      <c r="A321" s="4"/>
      <c r="B321" s="36"/>
      <c r="C321" s="15"/>
      <c r="D321" s="15"/>
      <c r="E321" s="10"/>
      <c r="F321" s="17"/>
      <c r="G321" s="8"/>
      <c r="H321" s="9"/>
      <c r="I321" s="9"/>
      <c r="J321" s="258"/>
    </row>
    <row r="322" spans="1:10" s="3" customFormat="1">
      <c r="A322" s="4"/>
      <c r="B322" s="36"/>
      <c r="C322" s="15"/>
      <c r="D322" s="15"/>
      <c r="E322" s="10"/>
      <c r="F322" s="17"/>
      <c r="G322" s="8"/>
      <c r="H322" s="9"/>
      <c r="I322" s="9"/>
      <c r="J322" s="258"/>
    </row>
    <row r="323" spans="1:10" s="3" customFormat="1">
      <c r="A323" s="4"/>
      <c r="B323" s="36"/>
      <c r="C323" s="15"/>
      <c r="D323" s="15"/>
      <c r="E323" s="10"/>
      <c r="F323" s="17"/>
      <c r="G323" s="8"/>
      <c r="H323" s="9"/>
      <c r="I323" s="9"/>
      <c r="J323" s="258"/>
    </row>
    <row r="324" spans="1:10" s="3" customFormat="1">
      <c r="A324" s="4"/>
      <c r="B324" s="36"/>
      <c r="C324" s="15"/>
      <c r="D324" s="15"/>
      <c r="E324" s="10"/>
      <c r="F324" s="17"/>
      <c r="G324" s="8"/>
      <c r="H324" s="9"/>
      <c r="I324" s="9"/>
      <c r="J324" s="258"/>
    </row>
    <row r="325" spans="1:10" s="3" customFormat="1">
      <c r="A325" s="4"/>
      <c r="B325" s="36"/>
      <c r="C325" s="15"/>
      <c r="D325" s="15"/>
      <c r="E325" s="10"/>
      <c r="F325" s="17"/>
      <c r="G325" s="8"/>
      <c r="H325" s="9"/>
      <c r="I325" s="9"/>
      <c r="J325" s="258"/>
    </row>
    <row r="326" spans="1:10" s="3" customFormat="1">
      <c r="A326" s="4"/>
      <c r="B326" s="36"/>
      <c r="C326" s="15"/>
      <c r="D326" s="15"/>
      <c r="E326" s="10"/>
      <c r="F326" s="17"/>
      <c r="G326" s="8"/>
      <c r="H326" s="9"/>
      <c r="I326" s="9"/>
      <c r="J326" s="258"/>
    </row>
    <row r="327" spans="1:10" s="3" customFormat="1">
      <c r="A327" s="4"/>
      <c r="B327" s="36"/>
      <c r="C327" s="15"/>
      <c r="D327" s="15"/>
      <c r="E327" s="10"/>
      <c r="F327" s="17"/>
      <c r="G327" s="8"/>
      <c r="H327" s="9"/>
      <c r="I327" s="9"/>
      <c r="J327" s="258"/>
    </row>
    <row r="328" spans="1:10" s="3" customFormat="1">
      <c r="A328" s="4"/>
      <c r="B328" s="36"/>
      <c r="C328" s="15"/>
      <c r="D328" s="15"/>
      <c r="E328" s="10"/>
      <c r="F328" s="17"/>
      <c r="G328" s="8"/>
      <c r="H328" s="9"/>
      <c r="I328" s="9"/>
      <c r="J328" s="258"/>
    </row>
    <row r="329" spans="1:10" s="3" customFormat="1">
      <c r="A329" s="4"/>
      <c r="B329" s="36"/>
      <c r="C329" s="15"/>
      <c r="D329" s="15"/>
      <c r="E329" s="10"/>
      <c r="F329" s="17"/>
      <c r="G329" s="8"/>
      <c r="H329" s="9"/>
      <c r="I329" s="9"/>
      <c r="J329" s="258"/>
    </row>
    <row r="330" spans="1:10" s="3" customFormat="1">
      <c r="A330" s="4"/>
      <c r="B330" s="36"/>
      <c r="C330" s="15"/>
      <c r="D330" s="15"/>
      <c r="E330" s="10"/>
      <c r="F330" s="17"/>
      <c r="G330" s="8"/>
      <c r="H330" s="9"/>
      <c r="I330" s="9"/>
      <c r="J330" s="258"/>
    </row>
    <row r="331" spans="1:10" s="3" customFormat="1">
      <c r="A331" s="4"/>
      <c r="B331" s="36"/>
      <c r="C331" s="15"/>
      <c r="D331" s="15"/>
      <c r="E331" s="10"/>
      <c r="F331" s="17"/>
      <c r="G331" s="8"/>
      <c r="H331" s="9"/>
      <c r="I331" s="9"/>
      <c r="J331" s="258"/>
    </row>
    <row r="332" spans="1:10" s="3" customFormat="1">
      <c r="A332" s="4"/>
      <c r="B332" s="36"/>
      <c r="C332" s="15"/>
      <c r="D332" s="15"/>
      <c r="E332" s="10"/>
      <c r="F332" s="17"/>
      <c r="G332" s="8"/>
      <c r="H332" s="9"/>
      <c r="I332" s="9"/>
      <c r="J332" s="258"/>
    </row>
    <row r="333" spans="1:10" s="3" customFormat="1">
      <c r="A333" s="4"/>
      <c r="B333" s="36"/>
      <c r="C333" s="15"/>
      <c r="D333" s="15"/>
      <c r="E333" s="10"/>
      <c r="F333" s="17"/>
      <c r="G333" s="8"/>
      <c r="H333" s="9"/>
      <c r="I333" s="9"/>
      <c r="J333" s="258"/>
    </row>
    <row r="334" spans="1:10" s="3" customFormat="1">
      <c r="A334" s="4"/>
      <c r="B334" s="36"/>
      <c r="C334" s="15"/>
      <c r="D334" s="15"/>
      <c r="E334" s="10"/>
      <c r="F334" s="17"/>
      <c r="G334" s="8"/>
      <c r="H334" s="9"/>
      <c r="I334" s="9"/>
      <c r="J334" s="258"/>
    </row>
    <row r="335" spans="1:10" s="3" customFormat="1">
      <c r="A335" s="4"/>
      <c r="B335" s="36"/>
      <c r="C335" s="15"/>
      <c r="D335" s="15"/>
      <c r="E335" s="10"/>
      <c r="F335" s="17"/>
      <c r="G335" s="8"/>
      <c r="H335" s="9"/>
      <c r="I335" s="9"/>
      <c r="J335" s="258"/>
    </row>
    <row r="336" spans="1:10" s="3" customFormat="1">
      <c r="A336" s="4"/>
      <c r="B336" s="36"/>
      <c r="C336" s="15"/>
      <c r="D336" s="15"/>
      <c r="E336" s="10"/>
      <c r="F336" s="17"/>
      <c r="G336" s="8"/>
      <c r="H336" s="9"/>
      <c r="I336" s="9"/>
      <c r="J336" s="258"/>
    </row>
    <row r="337" spans="1:10" s="3" customFormat="1">
      <c r="A337" s="4"/>
      <c r="B337" s="36"/>
      <c r="C337" s="15"/>
      <c r="D337" s="15"/>
      <c r="E337" s="10"/>
      <c r="F337" s="17"/>
      <c r="G337" s="8"/>
      <c r="H337" s="9"/>
      <c r="I337" s="9"/>
      <c r="J337" s="258"/>
    </row>
    <row r="338" spans="1:10" s="3" customFormat="1">
      <c r="A338" s="4"/>
      <c r="B338" s="36"/>
      <c r="C338" s="15"/>
      <c r="D338" s="15"/>
      <c r="E338" s="10"/>
      <c r="F338" s="17"/>
      <c r="G338" s="8"/>
      <c r="H338" s="9"/>
      <c r="I338" s="9"/>
      <c r="J338" s="258"/>
    </row>
    <row r="339" spans="1:10" s="3" customFormat="1">
      <c r="A339" s="4"/>
      <c r="B339" s="36"/>
      <c r="C339" s="15"/>
      <c r="D339" s="15"/>
      <c r="E339" s="10"/>
      <c r="F339" s="17"/>
      <c r="G339" s="8"/>
      <c r="H339" s="9"/>
      <c r="I339" s="9"/>
      <c r="J339" s="258"/>
    </row>
    <row r="340" spans="1:10" s="3" customFormat="1">
      <c r="A340" s="4"/>
      <c r="B340" s="36"/>
      <c r="C340" s="15"/>
      <c r="D340" s="15"/>
      <c r="E340" s="10"/>
      <c r="F340" s="17"/>
      <c r="G340" s="8"/>
      <c r="H340" s="9"/>
      <c r="I340" s="9"/>
      <c r="J340" s="258"/>
    </row>
    <row r="341" spans="1:10" s="3" customFormat="1">
      <c r="A341" s="4"/>
      <c r="B341" s="36"/>
      <c r="C341" s="15"/>
      <c r="D341" s="15"/>
      <c r="E341" s="10"/>
      <c r="F341" s="17"/>
      <c r="G341" s="8"/>
      <c r="H341" s="9"/>
      <c r="I341" s="9"/>
      <c r="J341" s="258"/>
    </row>
    <row r="342" spans="1:10" s="3" customFormat="1">
      <c r="A342" s="4"/>
      <c r="B342" s="36"/>
      <c r="C342" s="15"/>
      <c r="D342" s="15"/>
      <c r="E342" s="10"/>
      <c r="F342" s="17"/>
      <c r="G342" s="8"/>
      <c r="H342" s="9"/>
      <c r="I342" s="9"/>
      <c r="J342" s="258"/>
    </row>
    <row r="343" spans="1:10" s="3" customFormat="1">
      <c r="A343" s="4"/>
      <c r="B343" s="36"/>
      <c r="C343" s="15"/>
      <c r="D343" s="15"/>
      <c r="E343" s="10"/>
      <c r="F343" s="17"/>
      <c r="G343" s="8"/>
      <c r="H343" s="9"/>
      <c r="I343" s="9"/>
      <c r="J343" s="258"/>
    </row>
    <row r="344" spans="1:10" s="3" customFormat="1">
      <c r="A344" s="4"/>
      <c r="B344" s="36"/>
      <c r="C344" s="15"/>
      <c r="D344" s="15"/>
      <c r="E344" s="10"/>
      <c r="F344" s="17"/>
      <c r="G344" s="8"/>
      <c r="H344" s="9"/>
      <c r="I344" s="9"/>
      <c r="J344" s="258"/>
    </row>
    <row r="345" spans="1:10" s="3" customFormat="1">
      <c r="A345" s="4"/>
      <c r="B345" s="36"/>
      <c r="C345" s="15"/>
      <c r="D345" s="15"/>
      <c r="E345" s="10"/>
      <c r="F345" s="17"/>
      <c r="G345" s="8"/>
      <c r="H345" s="9"/>
      <c r="I345" s="9"/>
      <c r="J345" s="258"/>
    </row>
    <row r="346" spans="1:10" s="3" customFormat="1">
      <c r="A346" s="4"/>
      <c r="B346" s="36"/>
      <c r="C346" s="15"/>
      <c r="D346" s="15"/>
      <c r="E346" s="10"/>
      <c r="F346" s="17"/>
      <c r="G346" s="8"/>
      <c r="H346" s="9"/>
      <c r="I346" s="9"/>
      <c r="J346" s="258"/>
    </row>
    <row r="347" spans="1:10" s="3" customFormat="1">
      <c r="A347" s="4"/>
      <c r="B347" s="36"/>
      <c r="C347" s="15"/>
      <c r="D347" s="15"/>
      <c r="E347" s="10"/>
      <c r="F347" s="17"/>
      <c r="G347" s="8"/>
      <c r="H347" s="9"/>
      <c r="I347" s="9"/>
      <c r="J347" s="258"/>
    </row>
    <row r="348" spans="1:10" s="3" customFormat="1">
      <c r="A348" s="4"/>
      <c r="B348" s="36"/>
      <c r="C348" s="15"/>
      <c r="D348" s="15"/>
      <c r="E348" s="10"/>
      <c r="F348" s="17"/>
      <c r="G348" s="8"/>
      <c r="H348" s="9"/>
      <c r="I348" s="9"/>
      <c r="J348" s="258"/>
    </row>
    <row r="349" spans="1:10" s="3" customFormat="1">
      <c r="A349" s="4"/>
      <c r="B349" s="36"/>
      <c r="C349" s="15"/>
      <c r="D349" s="15"/>
      <c r="E349" s="10"/>
      <c r="F349" s="17"/>
      <c r="G349" s="8"/>
      <c r="H349" s="9"/>
      <c r="I349" s="9"/>
      <c r="J349" s="258"/>
    </row>
    <row r="350" spans="1:10" s="3" customFormat="1">
      <c r="A350" s="4"/>
      <c r="B350" s="36"/>
      <c r="C350" s="15"/>
      <c r="D350" s="15"/>
      <c r="E350" s="10"/>
      <c r="F350" s="17"/>
      <c r="G350" s="8"/>
      <c r="H350" s="9"/>
      <c r="I350" s="9"/>
      <c r="J350" s="258"/>
    </row>
    <row r="351" spans="1:10" s="3" customFormat="1">
      <c r="A351" s="4"/>
      <c r="B351" s="36"/>
      <c r="C351" s="15"/>
      <c r="D351" s="15"/>
      <c r="E351" s="10"/>
      <c r="F351" s="17"/>
      <c r="G351" s="8"/>
      <c r="H351" s="9"/>
      <c r="I351" s="9"/>
      <c r="J351" s="258"/>
    </row>
    <row r="352" spans="1:10" s="3" customFormat="1">
      <c r="A352" s="4"/>
      <c r="B352" s="36"/>
      <c r="C352" s="15"/>
      <c r="D352" s="15"/>
      <c r="E352" s="10"/>
      <c r="F352" s="17"/>
      <c r="G352" s="8"/>
      <c r="H352" s="9"/>
      <c r="I352" s="9"/>
      <c r="J352" s="258"/>
    </row>
    <row r="353" spans="1:10" s="3" customFormat="1">
      <c r="A353" s="4"/>
      <c r="B353" s="36"/>
      <c r="C353" s="15"/>
      <c r="D353" s="15"/>
      <c r="E353" s="10"/>
      <c r="F353" s="17"/>
      <c r="G353" s="8"/>
      <c r="H353" s="9"/>
      <c r="I353" s="9"/>
      <c r="J353" s="258"/>
    </row>
    <row r="354" spans="1:10" s="3" customFormat="1">
      <c r="A354" s="4"/>
      <c r="B354" s="36"/>
      <c r="C354" s="15"/>
      <c r="D354" s="15"/>
      <c r="E354" s="10"/>
      <c r="F354" s="17"/>
      <c r="G354" s="8"/>
      <c r="H354" s="9"/>
      <c r="I354" s="9"/>
      <c r="J354" s="258"/>
    </row>
    <row r="355" spans="1:10" s="3" customFormat="1">
      <c r="A355" s="4"/>
      <c r="B355" s="36"/>
      <c r="C355" s="15"/>
      <c r="D355" s="15"/>
      <c r="E355" s="10"/>
      <c r="F355" s="17"/>
      <c r="G355" s="8"/>
      <c r="H355" s="9"/>
      <c r="I355" s="9"/>
      <c r="J355" s="258"/>
    </row>
    <row r="356" spans="1:10" s="3" customFormat="1">
      <c r="A356" s="4"/>
      <c r="B356" s="36"/>
      <c r="C356" s="15"/>
      <c r="D356" s="15"/>
      <c r="E356" s="10"/>
      <c r="F356" s="17"/>
      <c r="G356" s="8"/>
      <c r="H356" s="9"/>
      <c r="I356" s="9"/>
      <c r="J356" s="258"/>
    </row>
    <row r="357" spans="1:10" s="3" customFormat="1">
      <c r="A357" s="4"/>
      <c r="B357" s="36"/>
      <c r="C357" s="15"/>
      <c r="D357" s="15"/>
      <c r="E357" s="10"/>
      <c r="F357" s="17"/>
      <c r="G357" s="8"/>
      <c r="H357" s="9"/>
      <c r="I357" s="9"/>
      <c r="J357" s="258"/>
    </row>
    <row r="358" spans="1:10" s="3" customFormat="1">
      <c r="A358" s="4"/>
      <c r="B358" s="36"/>
      <c r="C358" s="15"/>
      <c r="D358" s="15"/>
      <c r="E358" s="10"/>
      <c r="F358" s="17"/>
      <c r="G358" s="8"/>
      <c r="H358" s="9"/>
      <c r="I358" s="9"/>
      <c r="J358" s="258"/>
    </row>
    <row r="359" spans="1:10" s="3" customFormat="1">
      <c r="A359" s="4"/>
      <c r="B359" s="36"/>
      <c r="C359" s="15"/>
      <c r="D359" s="15"/>
      <c r="E359" s="10"/>
      <c r="F359" s="17"/>
      <c r="G359" s="8"/>
      <c r="H359" s="9"/>
      <c r="I359" s="9"/>
      <c r="J359" s="258"/>
    </row>
    <row r="360" spans="1:10" s="3" customFormat="1">
      <c r="A360" s="4"/>
      <c r="B360" s="36"/>
      <c r="C360" s="15"/>
      <c r="D360" s="15"/>
      <c r="E360" s="10"/>
      <c r="F360" s="17"/>
      <c r="G360" s="8"/>
      <c r="H360" s="9"/>
      <c r="I360" s="9"/>
      <c r="J360" s="258"/>
    </row>
    <row r="361" spans="1:10" s="3" customFormat="1">
      <c r="A361" s="4"/>
      <c r="B361" s="36"/>
      <c r="C361" s="15"/>
      <c r="D361" s="15"/>
      <c r="E361" s="10"/>
      <c r="F361" s="17"/>
      <c r="G361" s="8"/>
      <c r="H361" s="9"/>
      <c r="I361" s="9"/>
      <c r="J361" s="258"/>
    </row>
    <row r="362" spans="1:10" s="3" customFormat="1">
      <c r="A362" s="4"/>
      <c r="B362" s="36"/>
      <c r="C362" s="15"/>
      <c r="D362" s="15"/>
      <c r="E362" s="10"/>
      <c r="F362" s="17"/>
      <c r="G362" s="8"/>
      <c r="H362" s="9"/>
      <c r="I362" s="9"/>
      <c r="J362" s="258"/>
    </row>
    <row r="363" spans="1:10" s="3" customFormat="1">
      <c r="A363" s="4"/>
      <c r="B363" s="36"/>
      <c r="C363" s="15"/>
      <c r="D363" s="15"/>
      <c r="E363" s="10"/>
      <c r="F363" s="17"/>
      <c r="G363" s="8"/>
      <c r="H363" s="9"/>
      <c r="I363" s="9"/>
      <c r="J363" s="258"/>
    </row>
    <row r="364" spans="1:10" s="3" customFormat="1">
      <c r="A364" s="4"/>
      <c r="B364" s="36"/>
      <c r="C364" s="15"/>
      <c r="D364" s="15"/>
      <c r="E364" s="10"/>
      <c r="F364" s="17"/>
      <c r="G364" s="8"/>
      <c r="H364" s="9"/>
      <c r="I364" s="9"/>
      <c r="J364" s="258"/>
    </row>
    <row r="365" spans="1:10" s="3" customFormat="1">
      <c r="A365" s="4"/>
      <c r="B365" s="36"/>
      <c r="C365" s="15"/>
      <c r="D365" s="15"/>
      <c r="E365" s="10"/>
      <c r="F365" s="17"/>
      <c r="G365" s="8"/>
      <c r="H365" s="9"/>
      <c r="I365" s="9"/>
      <c r="J365" s="258"/>
    </row>
    <row r="366" spans="1:10" s="3" customFormat="1">
      <c r="A366" s="4"/>
      <c r="B366" s="36"/>
      <c r="C366" s="15"/>
      <c r="D366" s="15"/>
      <c r="E366" s="10"/>
      <c r="F366" s="17"/>
      <c r="G366" s="8"/>
      <c r="H366" s="9"/>
      <c r="I366" s="9"/>
      <c r="J366" s="258"/>
    </row>
    <row r="367" spans="1:10" s="3" customFormat="1">
      <c r="A367" s="4"/>
      <c r="B367" s="36"/>
      <c r="C367" s="15"/>
      <c r="D367" s="15"/>
      <c r="E367" s="10"/>
      <c r="F367" s="17"/>
      <c r="G367" s="8"/>
      <c r="H367" s="9"/>
      <c r="I367" s="9"/>
      <c r="J367" s="258"/>
    </row>
    <row r="368" spans="1:10" s="3" customFormat="1">
      <c r="A368" s="4"/>
      <c r="B368" s="36"/>
      <c r="C368" s="15"/>
      <c r="D368" s="15"/>
      <c r="E368" s="10"/>
      <c r="F368" s="17"/>
      <c r="G368" s="8"/>
      <c r="H368" s="9"/>
      <c r="I368" s="9"/>
      <c r="J368" s="258"/>
    </row>
    <row r="369" spans="1:10" s="3" customFormat="1">
      <c r="A369" s="4"/>
      <c r="B369" s="36"/>
      <c r="C369" s="15"/>
      <c r="D369" s="15"/>
      <c r="E369" s="10"/>
      <c r="F369" s="17"/>
      <c r="G369" s="8"/>
      <c r="H369" s="9"/>
      <c r="I369" s="9"/>
      <c r="J369" s="258"/>
    </row>
    <row r="370" spans="1:10" s="3" customFormat="1">
      <c r="A370" s="4"/>
      <c r="B370" s="36"/>
      <c r="C370" s="15"/>
      <c r="D370" s="15"/>
      <c r="E370" s="10"/>
      <c r="F370" s="17"/>
      <c r="G370" s="8"/>
      <c r="H370" s="9"/>
      <c r="I370" s="9"/>
      <c r="J370" s="258"/>
    </row>
    <row r="371" spans="1:10" s="3" customFormat="1">
      <c r="A371" s="4"/>
      <c r="B371" s="36"/>
      <c r="C371" s="15"/>
      <c r="D371" s="15"/>
      <c r="E371" s="10"/>
      <c r="F371" s="17"/>
      <c r="G371" s="8"/>
      <c r="H371" s="9"/>
      <c r="I371" s="9"/>
      <c r="J371" s="258"/>
    </row>
    <row r="372" spans="1:10" s="3" customFormat="1">
      <c r="A372" s="4"/>
      <c r="B372" s="36"/>
      <c r="C372" s="15"/>
      <c r="D372" s="15"/>
      <c r="E372" s="10"/>
      <c r="F372" s="17"/>
      <c r="G372" s="8"/>
      <c r="H372" s="9"/>
      <c r="I372" s="9"/>
      <c r="J372" s="258"/>
    </row>
    <row r="373" spans="1:10" s="3" customFormat="1">
      <c r="A373" s="4"/>
      <c r="B373" s="36"/>
      <c r="C373" s="15"/>
      <c r="D373" s="15"/>
      <c r="E373" s="10"/>
      <c r="F373" s="17"/>
      <c r="G373" s="8"/>
      <c r="H373" s="9"/>
      <c r="I373" s="9"/>
      <c r="J373" s="258"/>
    </row>
    <row r="374" spans="1:10" s="3" customFormat="1">
      <c r="A374" s="4"/>
      <c r="B374" s="36"/>
      <c r="C374" s="15"/>
      <c r="D374" s="15"/>
      <c r="E374" s="10"/>
      <c r="F374" s="17"/>
      <c r="G374" s="8"/>
      <c r="H374" s="9"/>
      <c r="I374" s="9"/>
      <c r="J374" s="258"/>
    </row>
    <row r="375" spans="1:10" s="3" customFormat="1">
      <c r="A375" s="4"/>
      <c r="B375" s="36"/>
      <c r="C375" s="15"/>
      <c r="D375" s="15"/>
      <c r="E375" s="10"/>
      <c r="F375" s="17"/>
      <c r="G375" s="8"/>
      <c r="H375" s="9"/>
      <c r="I375" s="9"/>
      <c r="J375" s="258"/>
    </row>
    <row r="376" spans="1:10" s="3" customFormat="1">
      <c r="A376" s="4"/>
      <c r="B376" s="36"/>
      <c r="C376" s="15"/>
      <c r="D376" s="15"/>
      <c r="E376" s="10"/>
      <c r="F376" s="17"/>
      <c r="G376" s="8"/>
      <c r="H376" s="9"/>
      <c r="I376" s="9"/>
      <c r="J376" s="258"/>
    </row>
    <row r="377" spans="1:10" s="3" customFormat="1">
      <c r="A377" s="4"/>
      <c r="B377" s="36"/>
      <c r="C377" s="15"/>
      <c r="D377" s="15"/>
      <c r="E377" s="10"/>
      <c r="F377" s="17"/>
      <c r="G377" s="8"/>
      <c r="H377" s="9"/>
      <c r="I377" s="9"/>
      <c r="J377" s="258"/>
    </row>
    <row r="378" spans="1:10" s="3" customFormat="1">
      <c r="A378" s="4"/>
      <c r="B378" s="36"/>
      <c r="C378" s="15"/>
      <c r="D378" s="15"/>
      <c r="E378" s="10"/>
      <c r="F378" s="17"/>
      <c r="G378" s="8"/>
      <c r="H378" s="9"/>
      <c r="I378" s="9"/>
      <c r="J378" s="258"/>
    </row>
    <row r="379" spans="1:10" s="3" customFormat="1">
      <c r="A379" s="4"/>
      <c r="B379" s="36"/>
      <c r="C379" s="15"/>
      <c r="D379" s="15"/>
      <c r="E379" s="10"/>
      <c r="F379" s="17"/>
      <c r="G379" s="8"/>
      <c r="H379" s="9"/>
      <c r="I379" s="9"/>
      <c r="J379" s="258"/>
    </row>
    <row r="380" spans="1:10" s="3" customFormat="1">
      <c r="A380" s="4"/>
      <c r="B380" s="36"/>
      <c r="C380" s="15"/>
      <c r="D380" s="15"/>
      <c r="E380" s="10"/>
      <c r="F380" s="17"/>
      <c r="G380" s="8"/>
      <c r="H380" s="9"/>
      <c r="I380" s="9"/>
      <c r="J380" s="258"/>
    </row>
    <row r="381" spans="1:10" s="3" customFormat="1">
      <c r="A381" s="4"/>
      <c r="B381" s="36"/>
      <c r="C381" s="15"/>
      <c r="D381" s="15"/>
      <c r="E381" s="10"/>
      <c r="F381" s="17"/>
      <c r="G381" s="8"/>
      <c r="H381" s="9"/>
      <c r="I381" s="9"/>
      <c r="J381" s="258"/>
    </row>
    <row r="382" spans="1:10" s="3" customFormat="1">
      <c r="A382" s="4"/>
      <c r="B382" s="36"/>
      <c r="C382" s="15"/>
      <c r="D382" s="15"/>
      <c r="E382" s="10"/>
      <c r="F382" s="17"/>
      <c r="G382" s="8"/>
      <c r="H382" s="9"/>
      <c r="I382" s="9"/>
      <c r="J382" s="258"/>
    </row>
    <row r="383" spans="1:10" s="3" customFormat="1">
      <c r="A383" s="4"/>
      <c r="B383" s="36"/>
      <c r="C383" s="15"/>
      <c r="D383" s="15"/>
      <c r="E383" s="10"/>
      <c r="F383" s="17"/>
      <c r="G383" s="8"/>
      <c r="H383" s="9"/>
      <c r="I383" s="9"/>
      <c r="J383" s="258"/>
    </row>
    <row r="384" spans="1:10" s="3" customFormat="1">
      <c r="A384" s="4"/>
      <c r="B384" s="36"/>
      <c r="C384" s="15"/>
      <c r="D384" s="15"/>
      <c r="E384" s="10"/>
      <c r="F384" s="17"/>
      <c r="G384" s="8"/>
      <c r="H384" s="9"/>
      <c r="I384" s="9"/>
      <c r="J384" s="258"/>
    </row>
    <row r="385" spans="1:10" s="3" customFormat="1">
      <c r="A385" s="4"/>
      <c r="B385" s="36"/>
      <c r="C385" s="15"/>
      <c r="D385" s="15"/>
      <c r="E385" s="10"/>
      <c r="F385" s="17"/>
      <c r="G385" s="8"/>
      <c r="H385" s="9"/>
      <c r="I385" s="9"/>
      <c r="J385" s="258"/>
    </row>
    <row r="386" spans="1:10" s="3" customFormat="1">
      <c r="A386" s="4"/>
      <c r="B386" s="36"/>
      <c r="C386" s="15"/>
      <c r="D386" s="15"/>
      <c r="E386" s="10"/>
      <c r="F386" s="17"/>
      <c r="G386" s="8"/>
      <c r="H386" s="9"/>
      <c r="I386" s="9"/>
      <c r="J386" s="258"/>
    </row>
    <row r="387" spans="1:10" s="3" customFormat="1">
      <c r="A387" s="4"/>
      <c r="B387" s="36"/>
      <c r="C387" s="15"/>
      <c r="D387" s="15"/>
      <c r="E387" s="10"/>
      <c r="F387" s="17"/>
      <c r="G387" s="8"/>
      <c r="H387" s="9"/>
      <c r="I387" s="9"/>
      <c r="J387" s="258"/>
    </row>
    <row r="388" spans="1:10" s="3" customFormat="1">
      <c r="A388" s="4"/>
      <c r="B388" s="36"/>
      <c r="C388" s="15"/>
      <c r="D388" s="15"/>
      <c r="E388" s="10"/>
      <c r="F388" s="17"/>
      <c r="G388" s="8"/>
      <c r="H388" s="9"/>
      <c r="I388" s="9"/>
      <c r="J388" s="258"/>
    </row>
    <row r="389" spans="1:10" s="3" customFormat="1">
      <c r="A389" s="4"/>
      <c r="B389" s="36"/>
      <c r="C389" s="15"/>
      <c r="D389" s="15"/>
      <c r="E389" s="10"/>
      <c r="F389" s="17"/>
      <c r="G389" s="8"/>
      <c r="H389" s="9"/>
      <c r="I389" s="9"/>
      <c r="J389" s="258"/>
    </row>
    <row r="390" spans="1:10" s="3" customFormat="1">
      <c r="A390" s="4"/>
      <c r="B390" s="36"/>
      <c r="C390" s="15"/>
      <c r="D390" s="15"/>
      <c r="E390" s="10"/>
      <c r="F390" s="17"/>
      <c r="G390" s="8"/>
      <c r="H390" s="9"/>
      <c r="I390" s="9"/>
      <c r="J390" s="258"/>
    </row>
    <row r="391" spans="1:10" s="3" customFormat="1">
      <c r="A391" s="4"/>
      <c r="B391" s="36"/>
      <c r="C391" s="15"/>
      <c r="D391" s="15"/>
      <c r="E391" s="10"/>
      <c r="F391" s="17"/>
      <c r="G391" s="8"/>
      <c r="H391" s="9"/>
      <c r="I391" s="9"/>
      <c r="J391" s="258"/>
    </row>
    <row r="392" spans="1:10" s="3" customFormat="1">
      <c r="A392" s="4"/>
      <c r="B392" s="36"/>
      <c r="C392" s="15"/>
      <c r="D392" s="15"/>
      <c r="E392" s="10"/>
      <c r="F392" s="17"/>
      <c r="G392" s="8"/>
      <c r="H392" s="9"/>
      <c r="I392" s="9"/>
      <c r="J392" s="258"/>
    </row>
    <row r="393" spans="1:10" s="3" customFormat="1">
      <c r="A393" s="4"/>
      <c r="B393" s="36"/>
      <c r="C393" s="15"/>
      <c r="D393" s="15"/>
      <c r="E393" s="10"/>
      <c r="F393" s="17"/>
      <c r="G393" s="8"/>
      <c r="H393" s="9"/>
      <c r="I393" s="9"/>
      <c r="J393" s="258"/>
    </row>
    <row r="394" spans="1:10" s="3" customFormat="1">
      <c r="A394" s="4"/>
      <c r="B394" s="36"/>
      <c r="C394" s="15"/>
      <c r="D394" s="15"/>
      <c r="E394" s="10"/>
      <c r="F394" s="17"/>
      <c r="G394" s="8"/>
      <c r="H394" s="9"/>
      <c r="I394" s="9"/>
      <c r="J394" s="258"/>
    </row>
    <row r="395" spans="1:10" s="3" customFormat="1">
      <c r="A395" s="4"/>
      <c r="B395" s="36"/>
      <c r="C395" s="15"/>
      <c r="D395" s="15"/>
      <c r="E395" s="10"/>
      <c r="F395" s="17"/>
      <c r="G395" s="8"/>
      <c r="H395" s="9"/>
      <c r="I395" s="9"/>
      <c r="J395" s="258"/>
    </row>
    <row r="396" spans="1:10" s="3" customFormat="1">
      <c r="A396" s="4"/>
      <c r="B396" s="36"/>
      <c r="C396" s="15"/>
      <c r="D396" s="15"/>
      <c r="E396" s="10"/>
      <c r="F396" s="17"/>
      <c r="G396" s="8"/>
      <c r="H396" s="9"/>
      <c r="I396" s="9"/>
      <c r="J396" s="258"/>
    </row>
    <row r="397" spans="1:10" s="3" customFormat="1">
      <c r="A397" s="4"/>
      <c r="B397" s="36"/>
      <c r="C397" s="15"/>
      <c r="D397" s="15"/>
      <c r="E397" s="10"/>
      <c r="F397" s="17"/>
      <c r="G397" s="8"/>
      <c r="H397" s="9"/>
      <c r="I397" s="9"/>
      <c r="J397" s="258"/>
    </row>
    <row r="398" spans="1:10" s="3" customFormat="1">
      <c r="A398" s="4"/>
      <c r="B398" s="36"/>
      <c r="C398" s="15"/>
      <c r="D398" s="15"/>
      <c r="E398" s="10"/>
      <c r="F398" s="17"/>
      <c r="G398" s="8"/>
      <c r="H398" s="9"/>
      <c r="I398" s="9"/>
      <c r="J398" s="258"/>
    </row>
    <row r="399" spans="1:10" s="3" customFormat="1">
      <c r="A399" s="4"/>
      <c r="B399" s="36"/>
      <c r="C399" s="15"/>
      <c r="D399" s="15"/>
      <c r="E399" s="10"/>
      <c r="F399" s="17"/>
      <c r="G399" s="8"/>
      <c r="H399" s="9"/>
      <c r="I399" s="9"/>
      <c r="J399" s="258"/>
    </row>
    <row r="400" spans="1:10" s="3" customFormat="1">
      <c r="A400" s="4"/>
      <c r="B400" s="36"/>
      <c r="C400" s="15"/>
      <c r="D400" s="15"/>
      <c r="E400" s="10"/>
      <c r="F400" s="17"/>
      <c r="G400" s="8"/>
      <c r="H400" s="9"/>
      <c r="I400" s="9"/>
      <c r="J400" s="258"/>
    </row>
    <row r="401" spans="1:10" s="3" customFormat="1">
      <c r="A401" s="4"/>
      <c r="B401" s="36"/>
      <c r="C401" s="15"/>
      <c r="D401" s="15"/>
      <c r="E401" s="10"/>
      <c r="F401" s="17"/>
      <c r="G401" s="8"/>
      <c r="H401" s="9"/>
      <c r="I401" s="9"/>
      <c r="J401" s="258"/>
    </row>
    <row r="402" spans="1:10" s="3" customFormat="1">
      <c r="A402" s="4"/>
      <c r="B402" s="36"/>
      <c r="C402" s="15"/>
      <c r="D402" s="15"/>
      <c r="E402" s="10"/>
      <c r="F402" s="17"/>
      <c r="G402" s="8"/>
      <c r="H402" s="9"/>
      <c r="I402" s="9"/>
      <c r="J402" s="258"/>
    </row>
    <row r="403" spans="1:10" s="3" customFormat="1">
      <c r="A403" s="4"/>
      <c r="B403" s="36"/>
      <c r="C403" s="15"/>
      <c r="D403" s="15"/>
      <c r="E403" s="10"/>
      <c r="F403" s="17"/>
      <c r="G403" s="8"/>
      <c r="H403" s="9"/>
      <c r="I403" s="9"/>
      <c r="J403" s="258"/>
    </row>
    <row r="404" spans="1:10" s="3" customFormat="1">
      <c r="A404" s="4"/>
      <c r="B404" s="36"/>
      <c r="C404" s="15"/>
      <c r="D404" s="15"/>
      <c r="E404" s="10"/>
      <c r="F404" s="17"/>
      <c r="G404" s="8"/>
      <c r="H404" s="9"/>
      <c r="I404" s="9"/>
      <c r="J404" s="258"/>
    </row>
    <row r="405" spans="1:10" s="3" customFormat="1">
      <c r="A405" s="4"/>
      <c r="B405" s="36"/>
      <c r="C405" s="15"/>
      <c r="D405" s="15"/>
      <c r="E405" s="10"/>
      <c r="F405" s="17"/>
      <c r="G405" s="8"/>
      <c r="H405" s="9"/>
      <c r="I405" s="9"/>
      <c r="J405" s="258"/>
    </row>
    <row r="406" spans="1:10" s="3" customFormat="1">
      <c r="A406" s="4"/>
      <c r="B406" s="36"/>
      <c r="C406" s="15"/>
      <c r="D406" s="15"/>
      <c r="E406" s="10"/>
      <c r="F406" s="17"/>
      <c r="G406" s="8"/>
      <c r="H406" s="9"/>
      <c r="I406" s="9"/>
      <c r="J406" s="258"/>
    </row>
    <row r="407" spans="1:10" s="3" customFormat="1">
      <c r="A407" s="4"/>
      <c r="B407" s="36"/>
      <c r="C407" s="15"/>
      <c r="D407" s="15"/>
      <c r="E407" s="10"/>
      <c r="F407" s="17"/>
      <c r="G407" s="8"/>
      <c r="H407" s="9"/>
      <c r="I407" s="9"/>
      <c r="J407" s="258"/>
    </row>
    <row r="408" spans="1:10" s="3" customFormat="1">
      <c r="A408" s="4"/>
      <c r="B408" s="36"/>
      <c r="C408" s="15"/>
      <c r="D408" s="15"/>
      <c r="E408" s="10"/>
      <c r="F408" s="17"/>
      <c r="G408" s="8"/>
      <c r="H408" s="9"/>
      <c r="I408" s="9"/>
      <c r="J408" s="258"/>
    </row>
    <row r="409" spans="1:10" s="3" customFormat="1">
      <c r="A409" s="4"/>
      <c r="B409" s="36"/>
      <c r="C409" s="15"/>
      <c r="D409" s="15"/>
      <c r="E409" s="10"/>
      <c r="F409" s="17"/>
      <c r="G409" s="8"/>
      <c r="H409" s="9"/>
      <c r="I409" s="9"/>
      <c r="J409" s="258"/>
    </row>
    <row r="410" spans="1:10" s="3" customFormat="1">
      <c r="A410" s="4"/>
      <c r="B410" s="36"/>
      <c r="C410" s="15"/>
      <c r="D410" s="15"/>
      <c r="E410" s="10"/>
      <c r="F410" s="17"/>
      <c r="G410" s="8"/>
      <c r="H410" s="9"/>
      <c r="I410" s="9"/>
      <c r="J410" s="258"/>
    </row>
    <row r="411" spans="1:10" s="3" customFormat="1">
      <c r="A411" s="4"/>
      <c r="B411" s="36"/>
      <c r="C411" s="15"/>
      <c r="D411" s="15"/>
      <c r="E411" s="10"/>
      <c r="F411" s="17"/>
      <c r="G411" s="8"/>
      <c r="H411" s="9"/>
      <c r="I411" s="9"/>
      <c r="J411" s="258"/>
    </row>
    <row r="412" spans="1:10" s="3" customFormat="1">
      <c r="A412" s="4"/>
      <c r="B412" s="36"/>
      <c r="C412" s="15"/>
      <c r="D412" s="15"/>
      <c r="E412" s="10"/>
      <c r="F412" s="17"/>
      <c r="G412" s="8"/>
      <c r="H412" s="9"/>
      <c r="I412" s="9"/>
      <c r="J412" s="258"/>
    </row>
    <row r="413" spans="1:10" s="3" customFormat="1">
      <c r="A413" s="4"/>
      <c r="B413" s="36"/>
      <c r="C413" s="15"/>
      <c r="D413" s="15"/>
      <c r="E413" s="10"/>
      <c r="F413" s="17"/>
      <c r="G413" s="8"/>
      <c r="H413" s="9"/>
      <c r="I413" s="9"/>
      <c r="J413" s="258"/>
    </row>
    <row r="414" spans="1:10" s="3" customFormat="1">
      <c r="A414" s="4"/>
      <c r="B414" s="36"/>
      <c r="C414" s="15"/>
      <c r="D414" s="15"/>
      <c r="E414" s="10"/>
      <c r="F414" s="17"/>
      <c r="G414" s="8"/>
      <c r="H414" s="9"/>
      <c r="I414" s="9"/>
      <c r="J414" s="258"/>
    </row>
    <row r="415" spans="1:10" s="3" customFormat="1">
      <c r="A415" s="4"/>
      <c r="B415" s="36"/>
      <c r="C415" s="15"/>
      <c r="D415" s="15"/>
      <c r="E415" s="10"/>
      <c r="F415" s="17"/>
      <c r="G415" s="8"/>
      <c r="H415" s="9"/>
      <c r="I415" s="9"/>
      <c r="J415" s="258"/>
    </row>
    <row r="416" spans="1:10" s="3" customFormat="1">
      <c r="A416" s="4"/>
      <c r="B416" s="36"/>
      <c r="C416" s="15"/>
      <c r="D416" s="15"/>
      <c r="E416" s="10"/>
      <c r="F416" s="17"/>
      <c r="G416" s="8"/>
      <c r="H416" s="9"/>
      <c r="I416" s="9"/>
      <c r="J416" s="258"/>
    </row>
    <row r="417" spans="1:10" s="3" customFormat="1">
      <c r="A417" s="4"/>
      <c r="B417" s="36"/>
      <c r="C417" s="15"/>
      <c r="D417" s="15"/>
      <c r="E417" s="10"/>
      <c r="F417" s="17"/>
      <c r="G417" s="8"/>
      <c r="H417" s="9"/>
      <c r="I417" s="9"/>
      <c r="J417" s="258"/>
    </row>
    <row r="418" spans="1:10" s="3" customFormat="1">
      <c r="A418" s="4"/>
      <c r="B418" s="36"/>
      <c r="C418" s="15"/>
      <c r="D418" s="15"/>
      <c r="E418" s="10"/>
      <c r="F418" s="17"/>
      <c r="G418" s="8"/>
      <c r="H418" s="9"/>
      <c r="I418" s="9"/>
      <c r="J418" s="258"/>
    </row>
    <row r="419" spans="1:10" s="3" customFormat="1">
      <c r="A419" s="4"/>
      <c r="B419" s="36"/>
      <c r="C419" s="15"/>
      <c r="D419" s="15"/>
      <c r="E419" s="10"/>
      <c r="F419" s="17"/>
      <c r="G419" s="8"/>
      <c r="H419" s="9"/>
      <c r="I419" s="9"/>
      <c r="J419" s="258"/>
    </row>
    <row r="420" spans="1:10" s="3" customFormat="1">
      <c r="A420" s="4"/>
      <c r="B420" s="36"/>
      <c r="C420" s="15"/>
      <c r="D420" s="15"/>
      <c r="E420" s="10"/>
      <c r="F420" s="17"/>
      <c r="G420" s="8"/>
      <c r="H420" s="9"/>
      <c r="I420" s="9"/>
      <c r="J420" s="258"/>
    </row>
    <row r="421" spans="1:10" s="3" customFormat="1">
      <c r="A421" s="4"/>
      <c r="B421" s="36"/>
      <c r="C421" s="15"/>
      <c r="D421" s="15"/>
      <c r="E421" s="10"/>
      <c r="F421" s="17"/>
      <c r="G421" s="8"/>
      <c r="H421" s="9"/>
      <c r="I421" s="9"/>
      <c r="J421" s="258"/>
    </row>
    <row r="422" spans="1:10" s="3" customFormat="1">
      <c r="A422" s="4"/>
      <c r="B422" s="36"/>
      <c r="C422" s="15"/>
      <c r="D422" s="15"/>
      <c r="E422" s="10"/>
      <c r="F422" s="17"/>
      <c r="G422" s="8"/>
      <c r="H422" s="9"/>
      <c r="I422" s="9"/>
      <c r="J422" s="258"/>
    </row>
    <row r="423" spans="1:10" s="3" customFormat="1">
      <c r="A423" s="4"/>
      <c r="B423" s="36"/>
      <c r="C423" s="15"/>
      <c r="D423" s="15"/>
      <c r="E423" s="10"/>
      <c r="F423" s="17"/>
      <c r="G423" s="8"/>
      <c r="H423" s="9"/>
      <c r="I423" s="9"/>
      <c r="J423" s="258"/>
    </row>
    <row r="424" spans="1:10" s="3" customFormat="1">
      <c r="A424" s="4"/>
      <c r="B424" s="36"/>
      <c r="C424" s="15"/>
      <c r="D424" s="15"/>
      <c r="E424" s="10"/>
      <c r="F424" s="17"/>
      <c r="G424" s="8"/>
      <c r="H424" s="9"/>
      <c r="I424" s="9"/>
      <c r="J424" s="258"/>
    </row>
    <row r="425" spans="1:10" s="3" customFormat="1">
      <c r="A425" s="4"/>
      <c r="B425" s="36"/>
      <c r="C425" s="15"/>
      <c r="D425" s="15"/>
      <c r="E425" s="10"/>
      <c r="F425" s="17"/>
      <c r="G425" s="8"/>
      <c r="H425" s="9"/>
      <c r="I425" s="9"/>
      <c r="J425" s="258"/>
    </row>
    <row r="426" spans="1:10" s="3" customFormat="1">
      <c r="A426" s="4"/>
      <c r="B426" s="36"/>
      <c r="C426" s="15"/>
      <c r="D426" s="15"/>
      <c r="E426" s="10"/>
      <c r="F426" s="17"/>
      <c r="G426" s="8"/>
      <c r="H426" s="9"/>
      <c r="I426" s="9"/>
      <c r="J426" s="258"/>
    </row>
    <row r="427" spans="1:10" s="3" customFormat="1">
      <c r="A427" s="4"/>
      <c r="B427" s="36"/>
      <c r="C427" s="15"/>
      <c r="D427" s="15"/>
      <c r="E427" s="10"/>
      <c r="F427" s="17"/>
      <c r="G427" s="8"/>
      <c r="H427" s="9"/>
      <c r="I427" s="9"/>
      <c r="J427" s="258"/>
    </row>
    <row r="428" spans="1:10" s="3" customFormat="1">
      <c r="A428" s="4"/>
      <c r="B428" s="36"/>
      <c r="C428" s="15"/>
      <c r="D428" s="15"/>
      <c r="E428" s="10"/>
      <c r="F428" s="17"/>
      <c r="G428" s="8"/>
      <c r="H428" s="9"/>
      <c r="I428" s="9"/>
      <c r="J428" s="258"/>
    </row>
    <row r="429" spans="1:10" s="3" customFormat="1">
      <c r="A429" s="4"/>
      <c r="B429" s="36"/>
      <c r="C429" s="15"/>
      <c r="D429" s="15"/>
      <c r="E429" s="10"/>
      <c r="F429" s="17"/>
      <c r="G429" s="8"/>
      <c r="H429" s="9"/>
      <c r="I429" s="9"/>
      <c r="J429" s="258"/>
    </row>
    <row r="430" spans="1:10" s="3" customFormat="1">
      <c r="A430" s="4"/>
      <c r="B430" s="36"/>
      <c r="C430" s="15"/>
      <c r="D430" s="15"/>
      <c r="E430" s="10"/>
      <c r="F430" s="17"/>
      <c r="G430" s="8"/>
      <c r="H430" s="9"/>
      <c r="I430" s="9"/>
      <c r="J430" s="258"/>
    </row>
    <row r="431" spans="1:10" s="3" customFormat="1">
      <c r="A431" s="4"/>
      <c r="B431" s="36"/>
      <c r="C431" s="15"/>
      <c r="D431" s="15"/>
      <c r="E431" s="10"/>
      <c r="F431" s="17"/>
      <c r="G431" s="8"/>
      <c r="H431" s="9"/>
      <c r="I431" s="9"/>
      <c r="J431" s="258"/>
    </row>
    <row r="432" spans="1:10" s="3" customFormat="1">
      <c r="A432" s="4"/>
      <c r="B432" s="36"/>
      <c r="C432" s="15"/>
      <c r="D432" s="15"/>
      <c r="E432" s="10"/>
      <c r="F432" s="17"/>
      <c r="G432" s="8"/>
      <c r="H432" s="9"/>
      <c r="I432" s="9"/>
      <c r="J432" s="258"/>
    </row>
    <row r="433" spans="1:10" s="3" customFormat="1">
      <c r="A433" s="4"/>
      <c r="B433" s="36"/>
      <c r="C433" s="15"/>
      <c r="D433" s="15"/>
      <c r="E433" s="10"/>
      <c r="F433" s="17"/>
      <c r="G433" s="8"/>
      <c r="H433" s="9"/>
      <c r="I433" s="9"/>
      <c r="J433" s="258"/>
    </row>
    <row r="434" spans="1:10" s="3" customFormat="1">
      <c r="A434" s="4"/>
      <c r="B434" s="36"/>
      <c r="C434" s="15"/>
      <c r="D434" s="15"/>
      <c r="E434" s="10"/>
      <c r="F434" s="17"/>
      <c r="G434" s="8"/>
      <c r="H434" s="9"/>
      <c r="I434" s="9"/>
      <c r="J434" s="258"/>
    </row>
    <row r="435" spans="1:10" s="3" customFormat="1">
      <c r="A435" s="4"/>
      <c r="B435" s="36"/>
      <c r="C435" s="15"/>
      <c r="D435" s="15"/>
      <c r="E435" s="10"/>
      <c r="F435" s="17"/>
      <c r="G435" s="8"/>
      <c r="H435" s="9"/>
      <c r="I435" s="9"/>
      <c r="J435" s="258"/>
    </row>
    <row r="436" spans="1:10" s="3" customFormat="1">
      <c r="A436" s="4"/>
      <c r="B436" s="36"/>
      <c r="C436" s="15"/>
      <c r="D436" s="15"/>
      <c r="E436" s="10"/>
      <c r="F436" s="17"/>
      <c r="G436" s="8"/>
      <c r="H436" s="9"/>
      <c r="I436" s="9"/>
      <c r="J436" s="258"/>
    </row>
    <row r="437" spans="1:10" s="3" customFormat="1">
      <c r="A437" s="4"/>
      <c r="B437" s="36"/>
      <c r="C437" s="15"/>
      <c r="D437" s="15"/>
      <c r="E437" s="10"/>
      <c r="F437" s="17"/>
      <c r="G437" s="8"/>
      <c r="H437" s="9"/>
      <c r="I437" s="9"/>
      <c r="J437" s="258"/>
    </row>
    <row r="438" spans="1:10" s="3" customFormat="1">
      <c r="A438" s="4"/>
      <c r="B438" s="36"/>
      <c r="C438" s="15"/>
      <c r="D438" s="15"/>
      <c r="E438" s="10"/>
      <c r="F438" s="17"/>
      <c r="G438" s="8"/>
      <c r="H438" s="9"/>
      <c r="I438" s="9"/>
      <c r="J438" s="258"/>
    </row>
    <row r="439" spans="1:10" s="3" customFormat="1">
      <c r="A439" s="4"/>
      <c r="B439" s="36"/>
      <c r="C439" s="15"/>
      <c r="D439" s="15"/>
      <c r="E439" s="10"/>
      <c r="F439" s="17"/>
      <c r="G439" s="8"/>
      <c r="H439" s="9"/>
      <c r="I439" s="9"/>
      <c r="J439" s="258"/>
    </row>
    <row r="440" spans="1:10" s="3" customFormat="1">
      <c r="A440" s="4"/>
      <c r="B440" s="36"/>
      <c r="C440" s="15"/>
      <c r="D440" s="15"/>
      <c r="E440" s="10"/>
      <c r="F440" s="17"/>
      <c r="G440" s="8"/>
      <c r="H440" s="9"/>
      <c r="I440" s="9"/>
      <c r="J440" s="258"/>
    </row>
    <row r="441" spans="1:10" s="3" customFormat="1">
      <c r="A441" s="4"/>
      <c r="B441" s="36"/>
      <c r="C441" s="15"/>
      <c r="D441" s="15"/>
      <c r="E441" s="10"/>
      <c r="F441" s="17"/>
      <c r="G441" s="8"/>
      <c r="H441" s="9"/>
      <c r="I441" s="9"/>
      <c r="J441" s="258"/>
    </row>
    <row r="442" spans="1:10" s="3" customFormat="1">
      <c r="A442" s="4"/>
      <c r="B442" s="36"/>
      <c r="C442" s="15"/>
      <c r="D442" s="15"/>
      <c r="E442" s="10"/>
      <c r="F442" s="17"/>
      <c r="G442" s="8"/>
      <c r="H442" s="9"/>
      <c r="I442" s="9"/>
      <c r="J442" s="258"/>
    </row>
    <row r="443" spans="1:10" s="3" customFormat="1">
      <c r="A443" s="4"/>
      <c r="B443" s="36"/>
      <c r="C443" s="15"/>
      <c r="D443" s="15"/>
      <c r="E443" s="10"/>
      <c r="F443" s="17"/>
      <c r="G443" s="8"/>
      <c r="H443" s="9"/>
      <c r="I443" s="9"/>
      <c r="J443" s="258"/>
    </row>
    <row r="444" spans="1:10" s="3" customFormat="1">
      <c r="A444" s="4"/>
      <c r="B444" s="36"/>
      <c r="C444" s="15"/>
      <c r="D444" s="15"/>
      <c r="E444" s="10"/>
      <c r="F444" s="17"/>
      <c r="G444" s="8"/>
      <c r="H444" s="9"/>
      <c r="I444" s="9"/>
      <c r="J444" s="258"/>
    </row>
    <row r="445" spans="1:10" s="3" customFormat="1">
      <c r="A445" s="4"/>
      <c r="B445" s="36"/>
      <c r="C445" s="15"/>
      <c r="D445" s="15"/>
      <c r="E445" s="10"/>
      <c r="F445" s="17"/>
      <c r="G445" s="8"/>
      <c r="H445" s="9"/>
      <c r="I445" s="9"/>
      <c r="J445" s="258"/>
    </row>
    <row r="446" spans="1:10" s="3" customFormat="1">
      <c r="A446" s="4"/>
      <c r="B446" s="36"/>
      <c r="C446" s="15"/>
      <c r="D446" s="15"/>
      <c r="E446" s="10"/>
      <c r="F446" s="17"/>
      <c r="G446" s="8"/>
      <c r="H446" s="9"/>
      <c r="I446" s="9"/>
      <c r="J446" s="258"/>
    </row>
    <row r="447" spans="1:10" s="3" customFormat="1">
      <c r="A447" s="4"/>
      <c r="B447" s="36"/>
      <c r="C447" s="15"/>
      <c r="D447" s="15"/>
      <c r="E447" s="10"/>
      <c r="F447" s="17"/>
      <c r="G447" s="8"/>
      <c r="H447" s="9"/>
      <c r="I447" s="9"/>
      <c r="J447" s="258"/>
    </row>
    <row r="448" spans="1:10" s="3" customFormat="1">
      <c r="A448" s="4"/>
      <c r="B448" s="36"/>
      <c r="C448" s="15"/>
      <c r="D448" s="15"/>
      <c r="E448" s="10"/>
      <c r="F448" s="17"/>
      <c r="G448" s="8"/>
      <c r="H448" s="9"/>
      <c r="I448" s="9"/>
      <c r="J448" s="258"/>
    </row>
    <row r="449" spans="1:10" s="3" customFormat="1">
      <c r="A449" s="4"/>
      <c r="B449" s="36"/>
      <c r="C449" s="15"/>
      <c r="D449" s="15"/>
      <c r="E449" s="10"/>
      <c r="F449" s="17"/>
      <c r="G449" s="8"/>
      <c r="H449" s="9"/>
      <c r="I449" s="9"/>
      <c r="J449" s="258"/>
    </row>
    <row r="450" spans="1:10" s="3" customFormat="1">
      <c r="A450" s="4"/>
      <c r="B450" s="36"/>
      <c r="C450" s="15"/>
      <c r="D450" s="15"/>
      <c r="E450" s="10"/>
      <c r="F450" s="17"/>
      <c r="G450" s="8"/>
      <c r="H450" s="9"/>
      <c r="I450" s="9"/>
      <c r="J450" s="258"/>
    </row>
    <row r="451" spans="1:10" s="3" customFormat="1">
      <c r="A451" s="4"/>
      <c r="B451" s="36"/>
      <c r="C451" s="15"/>
      <c r="D451" s="15"/>
      <c r="E451" s="10"/>
      <c r="F451" s="17"/>
      <c r="G451" s="8"/>
      <c r="H451" s="9"/>
      <c r="I451" s="9"/>
      <c r="J451" s="258"/>
    </row>
    <row r="452" spans="1:10" s="3" customFormat="1">
      <c r="A452" s="4"/>
      <c r="B452" s="36"/>
      <c r="C452" s="15"/>
      <c r="D452" s="15"/>
      <c r="E452" s="10"/>
      <c r="F452" s="17"/>
      <c r="G452" s="8"/>
      <c r="H452" s="9"/>
      <c r="I452" s="9"/>
      <c r="J452" s="258"/>
    </row>
    <row r="453" spans="1:10" s="3" customFormat="1">
      <c r="A453" s="4"/>
      <c r="B453" s="36"/>
      <c r="C453" s="15"/>
      <c r="D453" s="15"/>
      <c r="E453" s="10"/>
      <c r="F453" s="17"/>
      <c r="G453" s="8"/>
      <c r="H453" s="9"/>
      <c r="I453" s="9"/>
      <c r="J453" s="258"/>
    </row>
    <row r="454" spans="1:10" s="3" customFormat="1">
      <c r="A454" s="4"/>
      <c r="B454" s="36"/>
      <c r="C454" s="15"/>
      <c r="D454" s="15"/>
      <c r="E454" s="10"/>
      <c r="F454" s="17"/>
      <c r="G454" s="8"/>
      <c r="H454" s="9"/>
      <c r="I454" s="9"/>
      <c r="J454" s="258"/>
    </row>
    <row r="455" spans="1:10" s="3" customFormat="1">
      <c r="A455" s="4"/>
      <c r="B455" s="36"/>
      <c r="C455" s="15"/>
      <c r="D455" s="15"/>
      <c r="E455" s="10"/>
      <c r="F455" s="17"/>
      <c r="G455" s="8"/>
      <c r="H455" s="9"/>
      <c r="I455" s="9"/>
      <c r="J455" s="258"/>
    </row>
    <row r="456" spans="1:10" s="3" customFormat="1">
      <c r="A456" s="4"/>
      <c r="B456" s="36"/>
      <c r="C456" s="15"/>
      <c r="D456" s="15"/>
      <c r="E456" s="10"/>
      <c r="F456" s="17"/>
      <c r="G456" s="8"/>
      <c r="H456" s="9"/>
      <c r="I456" s="9"/>
      <c r="J456" s="258"/>
    </row>
    <row r="457" spans="1:10" s="3" customFormat="1">
      <c r="A457" s="4"/>
      <c r="B457" s="36"/>
      <c r="C457" s="15"/>
      <c r="D457" s="15"/>
      <c r="E457" s="10"/>
      <c r="F457" s="17"/>
      <c r="G457" s="8"/>
      <c r="H457" s="9"/>
      <c r="I457" s="9"/>
      <c r="J457" s="258"/>
    </row>
    <row r="458" spans="1:10" s="3" customFormat="1">
      <c r="A458" s="4"/>
      <c r="B458" s="36"/>
      <c r="C458" s="15"/>
      <c r="D458" s="15"/>
      <c r="E458" s="10"/>
      <c r="F458" s="17"/>
      <c r="G458" s="8"/>
      <c r="H458" s="9"/>
      <c r="I458" s="9"/>
      <c r="J458" s="258"/>
    </row>
    <row r="459" spans="1:10" s="3" customFormat="1">
      <c r="A459" s="4"/>
      <c r="B459" s="36"/>
      <c r="C459" s="15"/>
      <c r="D459" s="15"/>
      <c r="E459" s="10"/>
      <c r="F459" s="17"/>
      <c r="G459" s="8"/>
      <c r="H459" s="9"/>
      <c r="I459" s="9"/>
      <c r="J459" s="258"/>
    </row>
    <row r="460" spans="1:10" s="3" customFormat="1">
      <c r="A460" s="4"/>
      <c r="B460" s="36"/>
      <c r="C460" s="15"/>
      <c r="D460" s="15"/>
      <c r="E460" s="10"/>
      <c r="F460" s="17"/>
      <c r="G460" s="8"/>
      <c r="H460" s="9"/>
      <c r="I460" s="9"/>
      <c r="J460" s="258"/>
    </row>
    <row r="461" spans="1:10" s="3" customFormat="1">
      <c r="A461" s="4"/>
      <c r="B461" s="36"/>
      <c r="C461" s="15"/>
      <c r="D461" s="15"/>
      <c r="E461" s="10"/>
      <c r="F461" s="17"/>
      <c r="G461" s="8"/>
      <c r="H461" s="9"/>
      <c r="I461" s="9"/>
      <c r="J461" s="258"/>
    </row>
    <row r="462" spans="1:10" s="3" customFormat="1">
      <c r="A462" s="4"/>
      <c r="B462" s="36"/>
      <c r="C462" s="15"/>
      <c r="D462" s="15"/>
      <c r="E462" s="10"/>
      <c r="F462" s="17"/>
      <c r="G462" s="8"/>
      <c r="H462" s="9"/>
      <c r="I462" s="9"/>
      <c r="J462" s="258"/>
    </row>
    <row r="463" spans="1:10" s="3" customFormat="1">
      <c r="A463" s="4"/>
      <c r="B463" s="36"/>
      <c r="C463" s="15"/>
      <c r="D463" s="15"/>
      <c r="E463" s="10"/>
      <c r="F463" s="17"/>
      <c r="G463" s="8"/>
      <c r="H463" s="9"/>
      <c r="I463" s="9"/>
      <c r="J463" s="258"/>
    </row>
    <row r="464" spans="1:10" s="3" customFormat="1">
      <c r="A464" s="4"/>
      <c r="B464" s="36"/>
      <c r="C464" s="15"/>
      <c r="D464" s="15"/>
      <c r="E464" s="10"/>
      <c r="F464" s="17"/>
      <c r="G464" s="8"/>
      <c r="H464" s="9"/>
      <c r="I464" s="9"/>
      <c r="J464" s="258"/>
    </row>
    <row r="465" spans="1:10" s="3" customFormat="1">
      <c r="A465" s="4"/>
      <c r="B465" s="36"/>
      <c r="C465" s="15"/>
      <c r="D465" s="15"/>
      <c r="E465" s="10"/>
      <c r="F465" s="17"/>
      <c r="G465" s="8"/>
      <c r="H465" s="9"/>
      <c r="I465" s="9"/>
      <c r="J465" s="258"/>
    </row>
    <row r="466" spans="1:10" s="3" customFormat="1">
      <c r="A466" s="4"/>
      <c r="B466" s="36"/>
      <c r="C466" s="15"/>
      <c r="D466" s="15"/>
      <c r="E466" s="10"/>
      <c r="F466" s="17"/>
      <c r="G466" s="8"/>
      <c r="H466" s="9"/>
      <c r="I466" s="9"/>
      <c r="J466" s="258"/>
    </row>
    <row r="467" spans="1:10" s="3" customFormat="1">
      <c r="A467" s="4"/>
      <c r="B467" s="36"/>
      <c r="C467" s="15"/>
      <c r="D467" s="15"/>
      <c r="E467" s="10"/>
      <c r="F467" s="17"/>
      <c r="G467" s="8"/>
      <c r="H467" s="9"/>
      <c r="I467" s="9"/>
      <c r="J467" s="258"/>
    </row>
    <row r="468" spans="1:10" s="3" customFormat="1">
      <c r="A468" s="4"/>
      <c r="B468" s="36"/>
      <c r="C468" s="15"/>
      <c r="D468" s="15"/>
      <c r="E468" s="10"/>
      <c r="F468" s="17"/>
      <c r="G468" s="8"/>
      <c r="H468" s="9"/>
      <c r="I468" s="9"/>
      <c r="J468" s="258"/>
    </row>
    <row r="469" spans="1:10" s="3" customFormat="1">
      <c r="A469" s="4"/>
      <c r="B469" s="36"/>
      <c r="C469" s="15"/>
      <c r="D469" s="15"/>
      <c r="E469" s="10"/>
      <c r="F469" s="17"/>
      <c r="G469" s="8"/>
      <c r="H469" s="9"/>
      <c r="I469" s="9"/>
      <c r="J469" s="258"/>
    </row>
    <row r="470" spans="1:10" s="3" customFormat="1">
      <c r="A470" s="4"/>
      <c r="B470" s="36"/>
      <c r="C470" s="15"/>
      <c r="D470" s="15"/>
      <c r="E470" s="10"/>
      <c r="F470" s="17"/>
      <c r="G470" s="8"/>
      <c r="H470" s="9"/>
      <c r="I470" s="9"/>
      <c r="J470" s="258"/>
    </row>
    <row r="471" spans="1:10" s="3" customFormat="1">
      <c r="A471" s="4"/>
      <c r="B471" s="36"/>
      <c r="C471" s="15"/>
      <c r="D471" s="15"/>
      <c r="E471" s="10"/>
      <c r="F471" s="17"/>
      <c r="G471" s="8"/>
      <c r="H471" s="9"/>
      <c r="I471" s="9"/>
      <c r="J471" s="258"/>
    </row>
    <row r="472" spans="1:10" s="3" customFormat="1">
      <c r="A472" s="4"/>
      <c r="B472" s="36"/>
      <c r="C472" s="15"/>
      <c r="D472" s="15"/>
      <c r="E472" s="10"/>
      <c r="F472" s="17"/>
      <c r="G472" s="8"/>
      <c r="H472" s="9"/>
      <c r="I472" s="9"/>
      <c r="J472" s="258"/>
    </row>
    <row r="473" spans="1:10" s="3" customFormat="1">
      <c r="A473" s="4"/>
      <c r="B473" s="36"/>
      <c r="C473" s="15"/>
      <c r="D473" s="15"/>
      <c r="E473" s="10"/>
      <c r="F473" s="17"/>
      <c r="G473" s="8"/>
      <c r="H473" s="9"/>
      <c r="I473" s="9"/>
      <c r="J473" s="258"/>
    </row>
    <row r="474" spans="1:10" s="3" customFormat="1">
      <c r="A474" s="4"/>
      <c r="B474" s="36"/>
      <c r="C474" s="15"/>
      <c r="D474" s="15"/>
      <c r="E474" s="10"/>
      <c r="F474" s="17"/>
      <c r="G474" s="8"/>
      <c r="H474" s="9"/>
      <c r="I474" s="9"/>
      <c r="J474" s="258"/>
    </row>
    <row r="475" spans="1:10" s="3" customFormat="1">
      <c r="A475" s="4"/>
      <c r="B475" s="36"/>
      <c r="C475" s="15"/>
      <c r="D475" s="15"/>
      <c r="E475" s="10"/>
      <c r="F475" s="17"/>
      <c r="G475" s="8"/>
      <c r="H475" s="9"/>
      <c r="I475" s="9"/>
      <c r="J475" s="258"/>
    </row>
    <row r="476" spans="1:10" s="3" customFormat="1">
      <c r="A476" s="4"/>
      <c r="B476" s="36"/>
      <c r="C476" s="15"/>
      <c r="D476" s="15"/>
      <c r="E476" s="10"/>
      <c r="F476" s="17"/>
      <c r="G476" s="8"/>
      <c r="H476" s="9"/>
      <c r="I476" s="9"/>
      <c r="J476" s="258"/>
    </row>
    <row r="477" spans="1:10" s="3" customFormat="1">
      <c r="A477" s="4"/>
      <c r="B477" s="36"/>
      <c r="C477" s="15"/>
      <c r="D477" s="15"/>
      <c r="E477" s="10"/>
      <c r="F477" s="17"/>
      <c r="G477" s="8"/>
      <c r="H477" s="9"/>
      <c r="I477" s="9"/>
      <c r="J477" s="258"/>
    </row>
    <row r="478" spans="1:10" s="3" customFormat="1">
      <c r="A478" s="4"/>
      <c r="B478" s="36"/>
      <c r="C478" s="15"/>
      <c r="D478" s="15"/>
      <c r="E478" s="10"/>
      <c r="F478" s="17"/>
      <c r="G478" s="8"/>
      <c r="H478" s="9"/>
      <c r="I478" s="9"/>
      <c r="J478" s="258"/>
    </row>
    <row r="479" spans="1:10" s="3" customFormat="1">
      <c r="A479" s="4"/>
      <c r="B479" s="36"/>
      <c r="C479" s="15"/>
      <c r="D479" s="15"/>
      <c r="E479" s="10"/>
      <c r="F479" s="17"/>
      <c r="G479" s="8"/>
      <c r="H479" s="9"/>
      <c r="I479" s="9"/>
      <c r="J479" s="258"/>
    </row>
    <row r="480" spans="1:10" s="3" customFormat="1">
      <c r="A480" s="4"/>
      <c r="B480" s="36"/>
      <c r="C480" s="15"/>
      <c r="D480" s="15"/>
      <c r="E480" s="10"/>
      <c r="F480" s="17"/>
      <c r="G480" s="8"/>
      <c r="H480" s="9"/>
      <c r="I480" s="9"/>
      <c r="J480" s="258"/>
    </row>
    <row r="481" spans="1:10" s="3" customFormat="1">
      <c r="A481" s="4"/>
      <c r="B481" s="36"/>
      <c r="C481" s="15"/>
      <c r="D481" s="15"/>
      <c r="E481" s="10"/>
      <c r="F481" s="17"/>
      <c r="G481" s="8"/>
      <c r="H481" s="9"/>
      <c r="I481" s="9"/>
      <c r="J481" s="258"/>
    </row>
    <row r="482" spans="1:10" s="3" customFormat="1">
      <c r="A482" s="4"/>
      <c r="B482" s="36"/>
      <c r="C482" s="15"/>
      <c r="D482" s="15"/>
      <c r="E482" s="10"/>
      <c r="F482" s="17"/>
      <c r="G482" s="8"/>
      <c r="H482" s="9"/>
      <c r="I482" s="9"/>
      <c r="J482" s="258"/>
    </row>
    <row r="483" spans="1:10" s="3" customFormat="1">
      <c r="A483" s="4"/>
      <c r="B483" s="36"/>
      <c r="C483" s="15"/>
      <c r="D483" s="15"/>
      <c r="E483" s="10"/>
      <c r="F483" s="17"/>
      <c r="G483" s="8"/>
      <c r="H483" s="9"/>
      <c r="I483" s="9"/>
      <c r="J483" s="258"/>
    </row>
    <row r="484" spans="1:10" s="3" customFormat="1">
      <c r="A484" s="4"/>
      <c r="B484" s="36"/>
      <c r="C484" s="15"/>
      <c r="D484" s="15"/>
      <c r="E484" s="10"/>
      <c r="F484" s="17"/>
      <c r="G484" s="8"/>
      <c r="H484" s="9"/>
      <c r="I484" s="9"/>
      <c r="J484" s="258"/>
    </row>
    <row r="485" spans="1:10" s="3" customFormat="1">
      <c r="A485" s="4"/>
      <c r="B485" s="36"/>
      <c r="C485" s="15"/>
      <c r="D485" s="15"/>
      <c r="E485" s="10"/>
      <c r="F485" s="17"/>
      <c r="G485" s="8"/>
      <c r="H485" s="9"/>
      <c r="I485" s="9"/>
      <c r="J485" s="258"/>
    </row>
    <row r="486" spans="1:10" s="3" customFormat="1">
      <c r="A486" s="4"/>
      <c r="B486" s="36"/>
      <c r="C486" s="15"/>
      <c r="D486" s="15"/>
      <c r="E486" s="10"/>
      <c r="F486" s="17"/>
      <c r="G486" s="8"/>
      <c r="H486" s="9"/>
      <c r="I486" s="9"/>
      <c r="J486" s="258"/>
    </row>
    <row r="487" spans="1:10" s="3" customFormat="1">
      <c r="A487" s="4"/>
      <c r="B487" s="36"/>
      <c r="C487" s="15"/>
      <c r="D487" s="15"/>
      <c r="E487" s="10"/>
      <c r="F487" s="17"/>
      <c r="G487" s="8"/>
      <c r="H487" s="9"/>
      <c r="I487" s="9"/>
      <c r="J487" s="258"/>
    </row>
    <row r="488" spans="1:10" s="3" customFormat="1">
      <c r="A488" s="4"/>
      <c r="B488" s="36"/>
      <c r="C488" s="15"/>
      <c r="D488" s="15"/>
      <c r="E488" s="10"/>
      <c r="F488" s="17"/>
      <c r="G488" s="8"/>
      <c r="H488" s="9"/>
      <c r="I488" s="9"/>
      <c r="J488" s="258"/>
    </row>
    <row r="489" spans="1:10" s="3" customFormat="1">
      <c r="A489" s="4"/>
      <c r="B489" s="36"/>
      <c r="C489" s="15"/>
      <c r="D489" s="15"/>
      <c r="E489" s="10"/>
      <c r="F489" s="17"/>
      <c r="G489" s="8"/>
      <c r="H489" s="9"/>
      <c r="I489" s="9"/>
      <c r="J489" s="258"/>
    </row>
    <row r="490" spans="1:10" s="3" customFormat="1">
      <c r="A490" s="4"/>
      <c r="B490" s="36"/>
      <c r="C490" s="15"/>
      <c r="D490" s="15"/>
      <c r="E490" s="10"/>
      <c r="F490" s="17"/>
      <c r="G490" s="8"/>
      <c r="H490" s="9"/>
      <c r="I490" s="9"/>
      <c r="J490" s="258"/>
    </row>
    <row r="491" spans="1:10" s="3" customFormat="1">
      <c r="A491" s="4"/>
      <c r="B491" s="36"/>
      <c r="C491" s="15"/>
      <c r="D491" s="15"/>
      <c r="E491" s="10"/>
      <c r="F491" s="17"/>
      <c r="G491" s="8"/>
      <c r="H491" s="9"/>
      <c r="I491" s="9"/>
      <c r="J491" s="258"/>
    </row>
    <row r="492" spans="1:10" s="3" customFormat="1">
      <c r="A492" s="4"/>
      <c r="B492" s="36"/>
      <c r="C492" s="15"/>
      <c r="D492" s="15"/>
      <c r="E492" s="10"/>
      <c r="F492" s="17"/>
      <c r="G492" s="8"/>
      <c r="H492" s="9"/>
      <c r="I492" s="9"/>
      <c r="J492" s="258"/>
    </row>
    <row r="493" spans="1:10" s="3" customFormat="1">
      <c r="A493" s="4"/>
      <c r="B493" s="36"/>
      <c r="C493" s="15"/>
      <c r="D493" s="15"/>
      <c r="E493" s="10"/>
      <c r="F493" s="17"/>
      <c r="G493" s="8"/>
      <c r="H493" s="9"/>
      <c r="I493" s="9"/>
      <c r="J493" s="258"/>
    </row>
    <row r="494" spans="1:10" s="3" customFormat="1">
      <c r="A494" s="4"/>
      <c r="B494" s="36"/>
      <c r="C494" s="15"/>
      <c r="D494" s="15"/>
      <c r="E494" s="10"/>
      <c r="F494" s="17"/>
      <c r="G494" s="8"/>
      <c r="H494" s="9"/>
      <c r="I494" s="9"/>
      <c r="J494" s="258"/>
    </row>
    <row r="495" spans="1:10" s="3" customFormat="1">
      <c r="A495" s="4"/>
      <c r="B495" s="36"/>
      <c r="C495" s="15"/>
      <c r="D495" s="15"/>
      <c r="E495" s="10"/>
      <c r="F495" s="17"/>
      <c r="G495" s="8"/>
      <c r="H495" s="9"/>
      <c r="I495" s="9"/>
      <c r="J495" s="258"/>
    </row>
    <row r="496" spans="1:10" s="3" customFormat="1">
      <c r="A496" s="4"/>
      <c r="B496" s="36"/>
      <c r="C496" s="15"/>
      <c r="D496" s="15"/>
      <c r="E496" s="10"/>
      <c r="F496" s="17"/>
      <c r="G496" s="8"/>
      <c r="H496" s="9"/>
      <c r="I496" s="9"/>
      <c r="J496" s="258"/>
    </row>
    <row r="497" spans="1:10" s="3" customFormat="1">
      <c r="A497" s="4"/>
      <c r="B497" s="36"/>
      <c r="C497" s="15"/>
      <c r="D497" s="15"/>
      <c r="E497" s="10"/>
      <c r="F497" s="17"/>
      <c r="G497" s="8"/>
      <c r="H497" s="9"/>
      <c r="I497" s="9"/>
      <c r="J497" s="258"/>
    </row>
    <row r="498" spans="1:10" s="3" customFormat="1">
      <c r="A498" s="4"/>
      <c r="B498" s="36"/>
      <c r="C498" s="15"/>
      <c r="D498" s="15"/>
      <c r="E498" s="10"/>
      <c r="F498" s="17"/>
      <c r="G498" s="8"/>
      <c r="H498" s="9"/>
      <c r="I498" s="9"/>
      <c r="J498" s="258"/>
    </row>
    <row r="499" spans="1:10" s="3" customFormat="1">
      <c r="A499" s="4"/>
      <c r="B499" s="36"/>
      <c r="C499" s="15"/>
      <c r="D499" s="15"/>
      <c r="E499" s="10"/>
      <c r="F499" s="17"/>
      <c r="G499" s="8"/>
      <c r="H499" s="9"/>
      <c r="I499" s="9"/>
      <c r="J499" s="258"/>
    </row>
    <row r="500" spans="1:10" s="3" customFormat="1">
      <c r="A500" s="4"/>
      <c r="B500" s="36"/>
      <c r="C500" s="15"/>
      <c r="D500" s="15"/>
      <c r="E500" s="10"/>
      <c r="F500" s="17"/>
      <c r="G500" s="8"/>
      <c r="H500" s="9"/>
      <c r="I500" s="9"/>
      <c r="J500" s="258"/>
    </row>
    <row r="501" spans="1:10" s="3" customFormat="1">
      <c r="A501" s="4"/>
      <c r="B501" s="36"/>
      <c r="C501" s="15"/>
      <c r="D501" s="15"/>
      <c r="E501" s="10"/>
      <c r="F501" s="17"/>
      <c r="G501" s="8"/>
      <c r="H501" s="9"/>
      <c r="I501" s="9"/>
      <c r="J501" s="258"/>
    </row>
    <row r="502" spans="1:10" s="3" customFormat="1">
      <c r="A502" s="4"/>
      <c r="B502" s="36"/>
      <c r="C502" s="15"/>
      <c r="D502" s="15"/>
      <c r="E502" s="10"/>
      <c r="F502" s="17"/>
      <c r="G502" s="8"/>
      <c r="H502" s="9"/>
      <c r="I502" s="9"/>
      <c r="J502" s="258"/>
    </row>
    <row r="503" spans="1:10" s="3" customFormat="1">
      <c r="A503" s="4"/>
      <c r="B503" s="36"/>
      <c r="C503" s="15"/>
      <c r="D503" s="15"/>
      <c r="E503" s="10"/>
      <c r="F503" s="17"/>
      <c r="G503" s="8"/>
      <c r="H503" s="9"/>
      <c r="I503" s="9"/>
      <c r="J503" s="258"/>
    </row>
    <row r="504" spans="1:10" s="3" customFormat="1">
      <c r="A504" s="4"/>
      <c r="B504" s="36"/>
      <c r="C504" s="15"/>
      <c r="D504" s="15"/>
      <c r="E504" s="10"/>
      <c r="F504" s="17"/>
      <c r="G504" s="8"/>
      <c r="H504" s="9"/>
      <c r="I504" s="9"/>
      <c r="J504" s="258"/>
    </row>
    <row r="505" spans="1:10" s="3" customFormat="1">
      <c r="A505" s="4"/>
      <c r="B505" s="36"/>
      <c r="C505" s="15"/>
      <c r="D505" s="15"/>
      <c r="E505" s="10"/>
      <c r="F505" s="17"/>
      <c r="G505" s="8"/>
      <c r="H505" s="9"/>
      <c r="I505" s="9"/>
      <c r="J505" s="258"/>
    </row>
    <row r="506" spans="1:10" s="3" customFormat="1">
      <c r="A506" s="4"/>
      <c r="B506" s="36"/>
      <c r="C506" s="15"/>
      <c r="D506" s="15"/>
      <c r="E506" s="10"/>
      <c r="F506" s="17"/>
      <c r="G506" s="8"/>
      <c r="H506" s="9"/>
      <c r="I506" s="9"/>
      <c r="J506" s="258"/>
    </row>
    <row r="507" spans="1:10" s="3" customFormat="1">
      <c r="A507" s="4"/>
      <c r="B507" s="36"/>
      <c r="C507" s="15"/>
      <c r="D507" s="15"/>
      <c r="E507" s="10"/>
      <c r="F507" s="17"/>
      <c r="G507" s="8"/>
      <c r="H507" s="9"/>
      <c r="I507" s="9"/>
      <c r="J507" s="258"/>
    </row>
    <row r="508" spans="1:10" s="3" customFormat="1">
      <c r="A508" s="4"/>
      <c r="B508" s="36"/>
      <c r="C508" s="15"/>
      <c r="D508" s="15"/>
      <c r="E508" s="10"/>
      <c r="F508" s="17"/>
      <c r="G508" s="8"/>
      <c r="H508" s="9"/>
      <c r="I508" s="9"/>
      <c r="J508" s="258"/>
    </row>
    <row r="509" spans="1:10" s="3" customFormat="1">
      <c r="A509" s="4"/>
      <c r="B509" s="36"/>
      <c r="C509" s="15"/>
      <c r="D509" s="15"/>
      <c r="E509" s="10"/>
      <c r="F509" s="17"/>
      <c r="G509" s="8"/>
      <c r="H509" s="9"/>
      <c r="I509" s="9"/>
      <c r="J509" s="258"/>
    </row>
    <row r="510" spans="1:10" s="3" customFormat="1">
      <c r="A510" s="4"/>
      <c r="B510" s="36"/>
      <c r="C510" s="15"/>
      <c r="D510" s="15"/>
      <c r="E510" s="10"/>
      <c r="F510" s="17"/>
      <c r="G510" s="8"/>
      <c r="H510" s="9"/>
      <c r="I510" s="9"/>
      <c r="J510" s="258"/>
    </row>
    <row r="511" spans="1:10" s="3" customFormat="1">
      <c r="A511" s="4"/>
      <c r="B511" s="36"/>
      <c r="C511" s="15"/>
      <c r="D511" s="15"/>
      <c r="E511" s="10"/>
      <c r="F511" s="17"/>
      <c r="G511" s="8"/>
      <c r="H511" s="9"/>
      <c r="I511" s="9"/>
      <c r="J511" s="258"/>
    </row>
    <row r="512" spans="1:10" s="3" customFormat="1">
      <c r="A512" s="4"/>
      <c r="B512" s="36"/>
      <c r="C512" s="15"/>
      <c r="D512" s="15"/>
      <c r="E512" s="10"/>
      <c r="F512" s="17"/>
      <c r="G512" s="8"/>
      <c r="H512" s="9"/>
      <c r="I512" s="9"/>
      <c r="J512" s="258"/>
    </row>
    <row r="513" spans="1:10" s="3" customFormat="1">
      <c r="A513" s="4"/>
      <c r="B513" s="36"/>
      <c r="C513" s="15"/>
      <c r="D513" s="15"/>
      <c r="E513" s="10"/>
      <c r="F513" s="17"/>
      <c r="G513" s="8"/>
      <c r="H513" s="9"/>
      <c r="I513" s="9"/>
      <c r="J513" s="258"/>
    </row>
    <row r="514" spans="1:10" s="3" customFormat="1">
      <c r="A514" s="4"/>
      <c r="B514" s="36"/>
      <c r="C514" s="15"/>
      <c r="D514" s="15"/>
      <c r="E514" s="10"/>
      <c r="F514" s="17"/>
      <c r="G514" s="8"/>
      <c r="H514" s="9"/>
      <c r="I514" s="9"/>
      <c r="J514" s="258"/>
    </row>
    <row r="515" spans="1:10" s="3" customFormat="1">
      <c r="A515" s="4"/>
      <c r="B515" s="36"/>
      <c r="C515" s="15"/>
      <c r="D515" s="15"/>
      <c r="E515" s="10"/>
      <c r="F515" s="17"/>
      <c r="G515" s="8"/>
      <c r="H515" s="9"/>
      <c r="I515" s="9"/>
      <c r="J515" s="258"/>
    </row>
    <row r="516" spans="1:10" s="3" customFormat="1">
      <c r="A516" s="4"/>
      <c r="B516" s="36"/>
      <c r="C516" s="15"/>
      <c r="D516" s="15"/>
      <c r="E516" s="10"/>
      <c r="F516" s="17"/>
      <c r="G516" s="8"/>
      <c r="H516" s="9"/>
      <c r="I516" s="9"/>
      <c r="J516" s="258"/>
    </row>
    <row r="517" spans="1:10" s="3" customFormat="1">
      <c r="A517" s="4"/>
      <c r="B517" s="36"/>
      <c r="C517" s="15"/>
      <c r="D517" s="15"/>
      <c r="E517" s="10"/>
      <c r="F517" s="17"/>
      <c r="G517" s="8"/>
      <c r="H517" s="9"/>
      <c r="I517" s="9"/>
      <c r="J517" s="258"/>
    </row>
    <row r="518" spans="1:10" s="3" customFormat="1">
      <c r="A518" s="4"/>
      <c r="B518" s="36"/>
      <c r="C518" s="15"/>
      <c r="D518" s="15"/>
      <c r="E518" s="10"/>
      <c r="F518" s="17"/>
      <c r="G518" s="8"/>
      <c r="H518" s="9"/>
      <c r="I518" s="9"/>
      <c r="J518" s="258"/>
    </row>
    <row r="519" spans="1:10" s="3" customFormat="1">
      <c r="A519" s="4"/>
      <c r="B519" s="36"/>
      <c r="C519" s="15"/>
      <c r="D519" s="15"/>
      <c r="E519" s="10"/>
      <c r="F519" s="17"/>
      <c r="G519" s="8"/>
      <c r="H519" s="9"/>
      <c r="I519" s="9"/>
      <c r="J519" s="258"/>
    </row>
    <row r="520" spans="1:10" s="3" customFormat="1">
      <c r="A520" s="4"/>
      <c r="B520" s="36"/>
      <c r="C520" s="15"/>
      <c r="D520" s="15"/>
      <c r="E520" s="10"/>
      <c r="F520" s="17"/>
      <c r="G520" s="8"/>
      <c r="H520" s="9"/>
      <c r="I520" s="9"/>
      <c r="J520" s="258"/>
    </row>
    <row r="521" spans="1:10" s="3" customFormat="1">
      <c r="A521" s="4"/>
      <c r="B521" s="36"/>
      <c r="C521" s="15"/>
      <c r="D521" s="15"/>
      <c r="E521" s="10"/>
      <c r="F521" s="17"/>
      <c r="G521" s="8"/>
      <c r="H521" s="9"/>
      <c r="I521" s="9"/>
      <c r="J521" s="258"/>
    </row>
    <row r="522" spans="1:10" s="3" customFormat="1">
      <c r="A522" s="4"/>
      <c r="B522" s="36"/>
      <c r="C522" s="15"/>
      <c r="D522" s="15"/>
      <c r="E522" s="10"/>
      <c r="F522" s="17"/>
      <c r="G522" s="8"/>
      <c r="H522" s="9"/>
      <c r="I522" s="9"/>
      <c r="J522" s="258"/>
    </row>
    <row r="523" spans="1:10" s="3" customFormat="1">
      <c r="A523" s="4"/>
      <c r="B523" s="36"/>
      <c r="C523" s="15"/>
      <c r="D523" s="15"/>
      <c r="E523" s="10"/>
      <c r="F523" s="17"/>
      <c r="G523" s="8"/>
      <c r="H523" s="9"/>
      <c r="I523" s="9"/>
      <c r="J523" s="258"/>
    </row>
    <row r="524" spans="1:10" s="3" customFormat="1">
      <c r="A524" s="4"/>
      <c r="B524" s="36"/>
      <c r="C524" s="15"/>
      <c r="D524" s="15"/>
      <c r="E524" s="10"/>
      <c r="F524" s="17"/>
      <c r="G524" s="8"/>
      <c r="H524" s="9"/>
      <c r="I524" s="9"/>
      <c r="J524" s="258"/>
    </row>
    <row r="525" spans="1:10" s="3" customFormat="1">
      <c r="A525" s="4"/>
      <c r="B525" s="36"/>
      <c r="C525" s="15"/>
      <c r="D525" s="15"/>
      <c r="E525" s="10"/>
      <c r="F525" s="17"/>
      <c r="G525" s="8"/>
      <c r="H525" s="9"/>
      <c r="I525" s="9"/>
      <c r="J525" s="258"/>
    </row>
    <row r="526" spans="1:10" s="3" customFormat="1">
      <c r="A526" s="4"/>
      <c r="B526" s="36"/>
      <c r="C526" s="15"/>
      <c r="D526" s="15"/>
      <c r="E526" s="10"/>
      <c r="F526" s="17"/>
      <c r="G526" s="8"/>
      <c r="H526" s="9"/>
      <c r="I526" s="9"/>
      <c r="J526" s="258"/>
    </row>
    <row r="527" spans="1:10" s="3" customFormat="1">
      <c r="A527" s="4"/>
      <c r="B527" s="36"/>
      <c r="C527" s="15"/>
      <c r="D527" s="15"/>
      <c r="E527" s="10"/>
      <c r="F527" s="17"/>
      <c r="G527" s="8"/>
      <c r="H527" s="9"/>
      <c r="I527" s="9"/>
      <c r="J527" s="258"/>
    </row>
    <row r="528" spans="1:10" s="3" customFormat="1">
      <c r="A528" s="4"/>
      <c r="B528" s="36"/>
      <c r="C528" s="15"/>
      <c r="D528" s="15"/>
      <c r="E528" s="10"/>
      <c r="F528" s="17"/>
      <c r="G528" s="8"/>
      <c r="H528" s="9"/>
      <c r="I528" s="9"/>
      <c r="J528" s="258"/>
    </row>
    <row r="529" spans="1:10" s="3" customFormat="1">
      <c r="A529" s="4"/>
      <c r="B529" s="36"/>
      <c r="C529" s="15"/>
      <c r="D529" s="15"/>
      <c r="E529" s="10"/>
      <c r="F529" s="17"/>
      <c r="G529" s="8"/>
      <c r="H529" s="9"/>
      <c r="I529" s="9"/>
      <c r="J529" s="258"/>
    </row>
    <row r="530" spans="1:10" s="3" customFormat="1">
      <c r="A530" s="4"/>
      <c r="B530" s="36"/>
      <c r="C530" s="15"/>
      <c r="D530" s="15"/>
      <c r="E530" s="10"/>
      <c r="F530" s="17"/>
      <c r="G530" s="8"/>
      <c r="H530" s="9"/>
      <c r="I530" s="9"/>
      <c r="J530" s="258"/>
    </row>
    <row r="531" spans="1:10" s="3" customFormat="1">
      <c r="A531" s="4"/>
      <c r="B531" s="36"/>
      <c r="C531" s="15"/>
      <c r="D531" s="15"/>
      <c r="E531" s="10"/>
      <c r="F531" s="17"/>
      <c r="G531" s="8"/>
      <c r="H531" s="9"/>
      <c r="I531" s="9"/>
      <c r="J531" s="258"/>
    </row>
    <row r="532" spans="1:10" s="3" customFormat="1">
      <c r="A532" s="4"/>
      <c r="B532" s="36"/>
      <c r="C532" s="15"/>
      <c r="D532" s="15"/>
      <c r="E532" s="10"/>
      <c r="F532" s="17"/>
      <c r="G532" s="8"/>
      <c r="H532" s="9"/>
      <c r="I532" s="9"/>
      <c r="J532" s="258"/>
    </row>
    <row r="533" spans="1:10" s="3" customFormat="1">
      <c r="A533" s="4"/>
      <c r="B533" s="36"/>
      <c r="C533" s="15"/>
      <c r="D533" s="15"/>
      <c r="E533" s="10"/>
      <c r="F533" s="17"/>
      <c r="G533" s="8"/>
      <c r="H533" s="9"/>
      <c r="I533" s="9"/>
      <c r="J533" s="258"/>
    </row>
    <row r="534" spans="1:10" s="3" customFormat="1">
      <c r="A534" s="4"/>
      <c r="B534" s="36"/>
      <c r="C534" s="15"/>
      <c r="D534" s="15"/>
      <c r="E534" s="10"/>
      <c r="F534" s="17"/>
      <c r="G534" s="8"/>
      <c r="H534" s="9"/>
      <c r="I534" s="9"/>
      <c r="J534" s="258"/>
    </row>
    <row r="535" spans="1:10" s="3" customFormat="1">
      <c r="A535" s="4"/>
      <c r="B535" s="36"/>
      <c r="C535" s="15"/>
      <c r="D535" s="15"/>
      <c r="E535" s="10"/>
      <c r="F535" s="17"/>
      <c r="G535" s="8"/>
      <c r="H535" s="9"/>
      <c r="I535" s="9"/>
      <c r="J535" s="258"/>
    </row>
    <row r="536" spans="1:10" s="3" customFormat="1">
      <c r="A536" s="4"/>
      <c r="B536" s="36"/>
      <c r="C536" s="15"/>
      <c r="D536" s="15"/>
      <c r="E536" s="10"/>
      <c r="F536" s="17"/>
      <c r="G536" s="8"/>
      <c r="H536" s="9"/>
      <c r="I536" s="9"/>
      <c r="J536" s="258"/>
    </row>
    <row r="537" spans="1:10" s="3" customFormat="1">
      <c r="A537" s="4"/>
      <c r="B537" s="36"/>
      <c r="C537" s="15"/>
      <c r="D537" s="15"/>
      <c r="E537" s="10"/>
      <c r="F537" s="17"/>
      <c r="G537" s="8"/>
      <c r="H537" s="9"/>
      <c r="I537" s="9"/>
      <c r="J537" s="258"/>
    </row>
    <row r="538" spans="1:10" s="3" customFormat="1">
      <c r="A538" s="4"/>
      <c r="B538" s="36"/>
      <c r="C538" s="15"/>
      <c r="D538" s="15"/>
      <c r="E538" s="10"/>
      <c r="F538" s="17"/>
      <c r="G538" s="8"/>
      <c r="H538" s="9"/>
      <c r="I538" s="9"/>
      <c r="J538" s="258"/>
    </row>
    <row r="539" spans="1:10" s="3" customFormat="1">
      <c r="A539" s="4"/>
      <c r="B539" s="36"/>
      <c r="C539" s="15"/>
      <c r="D539" s="15"/>
      <c r="E539" s="10"/>
      <c r="F539" s="17"/>
      <c r="G539" s="8"/>
      <c r="H539" s="9"/>
      <c r="I539" s="9"/>
      <c r="J539" s="258"/>
    </row>
    <row r="540" spans="1:10" s="3" customFormat="1">
      <c r="A540" s="4"/>
      <c r="B540" s="36"/>
      <c r="C540" s="15"/>
      <c r="D540" s="15"/>
      <c r="E540" s="10"/>
      <c r="F540" s="17"/>
      <c r="G540" s="8"/>
      <c r="H540" s="9"/>
      <c r="I540" s="9"/>
      <c r="J540" s="258"/>
    </row>
    <row r="541" spans="1:10" s="3" customFormat="1">
      <c r="A541" s="4"/>
      <c r="B541" s="36"/>
      <c r="C541" s="15"/>
      <c r="D541" s="15"/>
      <c r="E541" s="10"/>
      <c r="F541" s="17"/>
      <c r="G541" s="8"/>
      <c r="H541" s="9"/>
      <c r="I541" s="9"/>
      <c r="J541" s="258"/>
    </row>
    <row r="542" spans="1:10" s="3" customFormat="1">
      <c r="A542" s="4"/>
      <c r="B542" s="36"/>
      <c r="C542" s="15"/>
      <c r="D542" s="15"/>
      <c r="E542" s="10"/>
      <c r="F542" s="17"/>
      <c r="G542" s="8"/>
      <c r="H542" s="9"/>
      <c r="I542" s="9"/>
      <c r="J542" s="258"/>
    </row>
    <row r="543" spans="1:10" s="3" customFormat="1">
      <c r="A543" s="4"/>
      <c r="B543" s="36"/>
      <c r="C543" s="15"/>
      <c r="D543" s="15"/>
      <c r="E543" s="10"/>
      <c r="F543" s="17"/>
      <c r="G543" s="8"/>
      <c r="H543" s="9"/>
      <c r="I543" s="9"/>
      <c r="J543" s="258"/>
    </row>
    <row r="544" spans="1:10" s="3" customFormat="1">
      <c r="A544" s="4"/>
      <c r="B544" s="36"/>
      <c r="C544" s="15"/>
      <c r="D544" s="15"/>
      <c r="E544" s="10"/>
      <c r="F544" s="17"/>
      <c r="G544" s="8"/>
      <c r="H544" s="9"/>
      <c r="I544" s="9"/>
      <c r="J544" s="258"/>
    </row>
    <row r="545" spans="1:10" s="3" customFormat="1">
      <c r="A545" s="4"/>
      <c r="B545" s="36"/>
      <c r="C545" s="15"/>
      <c r="D545" s="15"/>
      <c r="E545" s="10"/>
      <c r="F545" s="17"/>
      <c r="G545" s="8"/>
      <c r="H545" s="9"/>
      <c r="I545" s="9"/>
      <c r="J545" s="258"/>
    </row>
    <row r="546" spans="1:10" s="3" customFormat="1">
      <c r="A546" s="4"/>
      <c r="B546" s="36"/>
      <c r="C546" s="15"/>
      <c r="D546" s="15"/>
      <c r="E546" s="10"/>
      <c r="F546" s="17"/>
      <c r="G546" s="8"/>
      <c r="H546" s="9"/>
      <c r="I546" s="9"/>
      <c r="J546" s="258"/>
    </row>
    <row r="547" spans="1:10" s="3" customFormat="1">
      <c r="A547" s="4"/>
      <c r="B547" s="36"/>
      <c r="C547" s="15"/>
      <c r="D547" s="15"/>
      <c r="E547" s="10"/>
      <c r="F547" s="17"/>
      <c r="G547" s="8"/>
      <c r="H547" s="9"/>
      <c r="I547" s="9"/>
      <c r="J547" s="258"/>
    </row>
    <row r="548" spans="1:10" s="3" customFormat="1">
      <c r="A548" s="4"/>
      <c r="B548" s="36"/>
      <c r="C548" s="15"/>
      <c r="D548" s="15"/>
      <c r="E548" s="10"/>
      <c r="F548" s="17"/>
      <c r="G548" s="8"/>
      <c r="H548" s="9"/>
      <c r="I548" s="9"/>
      <c r="J548" s="258"/>
    </row>
    <row r="549" spans="1:10" s="3" customFormat="1">
      <c r="A549" s="4"/>
      <c r="B549" s="36"/>
      <c r="C549" s="15"/>
      <c r="D549" s="15"/>
      <c r="E549" s="10"/>
      <c r="F549" s="17"/>
      <c r="G549" s="8"/>
      <c r="H549" s="9"/>
      <c r="I549" s="9"/>
      <c r="J549" s="258"/>
    </row>
    <row r="550" spans="1:10" s="3" customFormat="1">
      <c r="A550" s="4"/>
      <c r="B550" s="36"/>
      <c r="C550" s="15"/>
      <c r="D550" s="15"/>
      <c r="E550" s="10"/>
      <c r="F550" s="17"/>
      <c r="G550" s="8"/>
      <c r="H550" s="9"/>
      <c r="I550" s="9"/>
      <c r="J550" s="258"/>
    </row>
    <row r="551" spans="1:10" s="3" customFormat="1">
      <c r="A551" s="4"/>
      <c r="B551" s="36"/>
      <c r="C551" s="15"/>
      <c r="D551" s="15"/>
      <c r="E551" s="10"/>
      <c r="F551" s="17"/>
      <c r="G551" s="8"/>
      <c r="H551" s="9"/>
      <c r="I551" s="9"/>
      <c r="J551" s="258"/>
    </row>
    <row r="552" spans="1:10" s="3" customFormat="1">
      <c r="A552" s="4"/>
      <c r="B552" s="36"/>
      <c r="C552" s="15"/>
      <c r="D552" s="15"/>
      <c r="E552" s="10"/>
      <c r="F552" s="17"/>
      <c r="G552" s="8"/>
      <c r="H552" s="9"/>
      <c r="I552" s="9"/>
      <c r="J552" s="258"/>
    </row>
    <row r="553" spans="1:10" s="3" customFormat="1">
      <c r="A553" s="4"/>
      <c r="B553" s="36"/>
      <c r="C553" s="15"/>
      <c r="D553" s="15"/>
      <c r="E553" s="10"/>
      <c r="F553" s="17"/>
      <c r="G553" s="8"/>
      <c r="H553" s="9"/>
      <c r="I553" s="9"/>
      <c r="J553" s="258"/>
    </row>
    <row r="554" spans="1:10" s="3" customFormat="1">
      <c r="A554" s="4"/>
      <c r="B554" s="36"/>
      <c r="C554" s="15"/>
      <c r="D554" s="15"/>
      <c r="E554" s="10"/>
      <c r="F554" s="17"/>
      <c r="G554" s="8"/>
      <c r="H554" s="9"/>
      <c r="I554" s="9"/>
      <c r="J554" s="258"/>
    </row>
    <row r="555" spans="1:10" s="3" customFormat="1">
      <c r="A555" s="4"/>
      <c r="B555" s="36"/>
      <c r="C555" s="15"/>
      <c r="D555" s="15"/>
      <c r="E555" s="10"/>
      <c r="F555" s="17"/>
      <c r="G555" s="8"/>
      <c r="H555" s="9"/>
      <c r="I555" s="9"/>
      <c r="J555" s="258"/>
    </row>
    <row r="556" spans="1:10" s="3" customFormat="1">
      <c r="A556" s="4"/>
      <c r="B556" s="36"/>
      <c r="C556" s="15"/>
      <c r="D556" s="15"/>
      <c r="E556" s="10"/>
      <c r="F556" s="17"/>
      <c r="G556" s="8"/>
      <c r="H556" s="9"/>
      <c r="I556" s="9"/>
      <c r="J556" s="258"/>
    </row>
    <row r="557" spans="1:10" s="3" customFormat="1">
      <c r="A557" s="4"/>
      <c r="B557" s="36"/>
      <c r="C557" s="15"/>
      <c r="D557" s="15"/>
      <c r="E557" s="10"/>
      <c r="F557" s="17"/>
      <c r="G557" s="8"/>
      <c r="H557" s="9"/>
      <c r="I557" s="9"/>
      <c r="J557" s="258"/>
    </row>
    <row r="558" spans="1:10" s="3" customFormat="1">
      <c r="A558" s="4"/>
      <c r="B558" s="36"/>
      <c r="C558" s="15"/>
      <c r="D558" s="15"/>
      <c r="E558" s="10"/>
      <c r="F558" s="17"/>
      <c r="G558" s="8"/>
      <c r="H558" s="9"/>
      <c r="I558" s="9"/>
      <c r="J558" s="258"/>
    </row>
    <row r="559" spans="1:10" s="3" customFormat="1">
      <c r="A559" s="4"/>
      <c r="B559" s="36"/>
      <c r="C559" s="15"/>
      <c r="D559" s="15"/>
      <c r="E559" s="10"/>
      <c r="F559" s="17"/>
      <c r="G559" s="8"/>
      <c r="H559" s="9"/>
      <c r="I559" s="9"/>
      <c r="J559" s="258"/>
    </row>
    <row r="560" spans="1:10" s="3" customFormat="1">
      <c r="A560" s="4"/>
      <c r="B560" s="36"/>
      <c r="C560" s="15"/>
      <c r="D560" s="15"/>
      <c r="E560" s="10"/>
      <c r="F560" s="17"/>
      <c r="G560" s="8"/>
      <c r="H560" s="9"/>
      <c r="I560" s="9"/>
      <c r="J560" s="258"/>
    </row>
    <row r="561" spans="1:10" s="3" customFormat="1">
      <c r="A561" s="4"/>
      <c r="B561" s="36"/>
      <c r="C561" s="15"/>
      <c r="D561" s="15"/>
      <c r="E561" s="10"/>
      <c r="F561" s="17"/>
      <c r="G561" s="8"/>
      <c r="H561" s="9"/>
      <c r="I561" s="9"/>
      <c r="J561" s="258"/>
    </row>
    <row r="562" spans="1:10" s="3" customFormat="1">
      <c r="A562" s="4"/>
      <c r="B562" s="36"/>
      <c r="C562" s="15"/>
      <c r="D562" s="15"/>
      <c r="E562" s="10"/>
      <c r="F562" s="17"/>
      <c r="G562" s="8"/>
      <c r="H562" s="9"/>
      <c r="I562" s="9"/>
      <c r="J562" s="258"/>
    </row>
    <row r="563" spans="1:10" s="3" customFormat="1">
      <c r="A563" s="4"/>
      <c r="B563" s="36"/>
      <c r="C563" s="15"/>
      <c r="D563" s="15"/>
      <c r="E563" s="10"/>
      <c r="F563" s="17"/>
      <c r="G563" s="8"/>
      <c r="H563" s="9"/>
      <c r="I563" s="9"/>
      <c r="J563" s="258"/>
    </row>
    <row r="564" spans="1:10" s="3" customFormat="1">
      <c r="A564" s="4"/>
      <c r="B564" s="36"/>
      <c r="C564" s="15"/>
      <c r="D564" s="15"/>
      <c r="E564" s="10"/>
      <c r="F564" s="17"/>
      <c r="G564" s="8"/>
      <c r="H564" s="9"/>
      <c r="I564" s="9"/>
      <c r="J564" s="258"/>
    </row>
    <row r="565" spans="1:10" s="3" customFormat="1">
      <c r="A565" s="4"/>
      <c r="B565" s="36"/>
      <c r="C565" s="15"/>
      <c r="D565" s="15"/>
      <c r="E565" s="10"/>
      <c r="F565" s="17"/>
      <c r="G565" s="8"/>
      <c r="H565" s="9"/>
      <c r="I565" s="9"/>
      <c r="J565" s="258"/>
    </row>
    <row r="566" spans="1:10" s="3" customFormat="1">
      <c r="A566" s="4"/>
      <c r="B566" s="36"/>
      <c r="C566" s="15"/>
      <c r="D566" s="15"/>
      <c r="E566" s="10"/>
      <c r="F566" s="17"/>
      <c r="G566" s="8"/>
      <c r="H566" s="9"/>
      <c r="I566" s="9"/>
      <c r="J566" s="258"/>
    </row>
    <row r="567" spans="1:10" s="3" customFormat="1">
      <c r="A567" s="4"/>
      <c r="B567" s="36"/>
      <c r="C567" s="15"/>
      <c r="D567" s="15"/>
      <c r="E567" s="10"/>
      <c r="F567" s="17"/>
      <c r="G567" s="8"/>
      <c r="H567" s="9"/>
      <c r="I567" s="9"/>
      <c r="J567" s="258"/>
    </row>
    <row r="568" spans="1:10" s="3" customFormat="1">
      <c r="A568" s="4"/>
      <c r="B568" s="36"/>
      <c r="C568" s="15"/>
      <c r="D568" s="15"/>
      <c r="E568" s="10"/>
      <c r="F568" s="17"/>
      <c r="G568" s="8"/>
      <c r="H568" s="9"/>
      <c r="I568" s="9"/>
      <c r="J568" s="258"/>
    </row>
    <row r="569" spans="1:10" s="3" customFormat="1">
      <c r="A569" s="4"/>
      <c r="B569" s="36"/>
      <c r="C569" s="15"/>
      <c r="D569" s="15"/>
      <c r="E569" s="10"/>
      <c r="F569" s="17"/>
      <c r="G569" s="8"/>
      <c r="H569" s="9"/>
      <c r="I569" s="9"/>
      <c r="J569" s="258"/>
    </row>
    <row r="570" spans="1:10" s="3" customFormat="1">
      <c r="A570" s="4"/>
      <c r="B570" s="36"/>
      <c r="C570" s="15"/>
      <c r="D570" s="15"/>
      <c r="E570" s="10"/>
      <c r="F570" s="17"/>
      <c r="G570" s="8"/>
      <c r="H570" s="9"/>
      <c r="I570" s="9"/>
      <c r="J570" s="258"/>
    </row>
    <row r="571" spans="1:10" s="3" customFormat="1">
      <c r="A571" s="4"/>
      <c r="B571" s="36"/>
      <c r="C571" s="15"/>
      <c r="D571" s="15"/>
      <c r="E571" s="10"/>
      <c r="F571" s="17"/>
      <c r="G571" s="8"/>
      <c r="H571" s="9"/>
      <c r="I571" s="9"/>
      <c r="J571" s="258"/>
    </row>
    <row r="572" spans="1:10" s="3" customFormat="1">
      <c r="A572" s="4"/>
      <c r="B572" s="36"/>
      <c r="C572" s="15"/>
      <c r="D572" s="15"/>
      <c r="E572" s="10"/>
      <c r="F572" s="17"/>
      <c r="G572" s="8"/>
      <c r="H572" s="9"/>
      <c r="I572" s="9"/>
      <c r="J572" s="258"/>
    </row>
    <row r="573" spans="1:10" s="3" customFormat="1">
      <c r="A573" s="4"/>
      <c r="B573" s="36"/>
      <c r="C573" s="15"/>
      <c r="D573" s="15"/>
      <c r="E573" s="10"/>
      <c r="F573" s="17"/>
      <c r="G573" s="8"/>
      <c r="H573" s="9"/>
      <c r="I573" s="9"/>
      <c r="J573" s="258"/>
    </row>
    <row r="574" spans="1:10" s="3" customFormat="1">
      <c r="A574" s="4"/>
      <c r="B574" s="36"/>
      <c r="C574" s="15"/>
      <c r="D574" s="15"/>
      <c r="E574" s="10"/>
      <c r="F574" s="17"/>
      <c r="G574" s="8"/>
      <c r="H574" s="9"/>
      <c r="I574" s="9"/>
      <c r="J574" s="258"/>
    </row>
    <row r="575" spans="1:10" s="3" customFormat="1">
      <c r="A575" s="4"/>
      <c r="B575" s="36"/>
      <c r="C575" s="15"/>
      <c r="D575" s="15"/>
      <c r="E575" s="10"/>
      <c r="F575" s="17"/>
      <c r="G575" s="8"/>
      <c r="H575" s="9"/>
      <c r="I575" s="9"/>
      <c r="J575" s="258"/>
    </row>
    <row r="576" spans="1:10" s="3" customFormat="1">
      <c r="A576" s="4"/>
      <c r="B576" s="36"/>
      <c r="C576" s="15"/>
      <c r="D576" s="15"/>
      <c r="E576" s="10"/>
      <c r="F576" s="17"/>
      <c r="G576" s="8"/>
      <c r="H576" s="9"/>
      <c r="I576" s="9"/>
      <c r="J576" s="258"/>
    </row>
    <row r="577" spans="1:10" s="3" customFormat="1">
      <c r="A577" s="4"/>
      <c r="B577" s="36"/>
      <c r="C577" s="15"/>
      <c r="D577" s="15"/>
      <c r="E577" s="10"/>
      <c r="F577" s="17"/>
      <c r="G577" s="8"/>
      <c r="H577" s="9"/>
      <c r="I577" s="9"/>
      <c r="J577" s="258"/>
    </row>
    <row r="578" spans="1:10" s="3" customFormat="1">
      <c r="A578" s="4"/>
      <c r="B578" s="36"/>
      <c r="C578" s="15"/>
      <c r="D578" s="15"/>
      <c r="E578" s="10"/>
      <c r="F578" s="17"/>
      <c r="G578" s="8"/>
      <c r="H578" s="9"/>
      <c r="I578" s="9"/>
      <c r="J578" s="258"/>
    </row>
    <row r="579" spans="1:10" s="3" customFormat="1">
      <c r="A579" s="4"/>
      <c r="B579" s="36"/>
      <c r="C579" s="15"/>
      <c r="D579" s="15"/>
      <c r="E579" s="10"/>
      <c r="F579" s="17"/>
      <c r="G579" s="8"/>
      <c r="H579" s="9"/>
      <c r="I579" s="9"/>
      <c r="J579" s="258"/>
    </row>
    <row r="580" spans="1:10" s="3" customFormat="1">
      <c r="A580" s="4"/>
      <c r="B580" s="36"/>
      <c r="C580" s="15"/>
      <c r="D580" s="15"/>
      <c r="E580" s="10"/>
      <c r="F580" s="17"/>
      <c r="G580" s="8"/>
      <c r="H580" s="9"/>
      <c r="I580" s="9"/>
      <c r="J580" s="258"/>
    </row>
    <row r="581" spans="1:10" s="3" customFormat="1">
      <c r="A581" s="4"/>
      <c r="B581" s="36"/>
      <c r="C581" s="15"/>
      <c r="D581" s="15"/>
      <c r="E581" s="10"/>
      <c r="F581" s="17"/>
      <c r="G581" s="8"/>
      <c r="H581" s="9"/>
      <c r="I581" s="9"/>
      <c r="J581" s="258"/>
    </row>
    <row r="582" spans="1:10" s="3" customFormat="1">
      <c r="A582" s="4"/>
      <c r="B582" s="36"/>
      <c r="C582" s="15"/>
      <c r="D582" s="15"/>
      <c r="E582" s="10"/>
      <c r="F582" s="17"/>
      <c r="G582" s="8"/>
      <c r="H582" s="9"/>
      <c r="I582" s="9"/>
      <c r="J582" s="258"/>
    </row>
    <row r="583" spans="1:10" s="3" customFormat="1">
      <c r="A583" s="4"/>
      <c r="B583" s="36"/>
      <c r="C583" s="15"/>
      <c r="D583" s="15"/>
      <c r="E583" s="10"/>
      <c r="F583" s="17"/>
      <c r="G583" s="8"/>
      <c r="H583" s="9"/>
      <c r="I583" s="9"/>
      <c r="J583" s="258"/>
    </row>
    <row r="584" spans="1:10" s="3" customFormat="1">
      <c r="A584" s="4"/>
      <c r="B584" s="36"/>
      <c r="C584" s="15"/>
      <c r="D584" s="15"/>
      <c r="E584" s="10"/>
      <c r="F584" s="17"/>
      <c r="G584" s="8"/>
      <c r="H584" s="9"/>
      <c r="I584" s="9"/>
      <c r="J584" s="258"/>
    </row>
    <row r="585" spans="1:10" s="3" customFormat="1">
      <c r="A585" s="4"/>
      <c r="B585" s="36"/>
      <c r="C585" s="15"/>
      <c r="D585" s="15"/>
      <c r="E585" s="10"/>
      <c r="F585" s="17"/>
      <c r="G585" s="8"/>
      <c r="H585" s="9"/>
      <c r="I585" s="9"/>
      <c r="J585" s="258"/>
    </row>
    <row r="586" spans="1:10" s="3" customFormat="1">
      <c r="A586" s="4"/>
      <c r="B586" s="36"/>
      <c r="C586" s="15"/>
      <c r="D586" s="15"/>
      <c r="E586" s="10"/>
      <c r="F586" s="17"/>
      <c r="G586" s="8"/>
      <c r="H586" s="9"/>
      <c r="I586" s="9"/>
      <c r="J586" s="258"/>
    </row>
    <row r="587" spans="1:10" s="3" customFormat="1">
      <c r="A587" s="4"/>
      <c r="B587" s="36"/>
      <c r="C587" s="15"/>
      <c r="D587" s="15"/>
      <c r="E587" s="10"/>
      <c r="F587" s="17"/>
      <c r="G587" s="8"/>
      <c r="H587" s="9"/>
      <c r="I587" s="9"/>
      <c r="J587" s="258"/>
    </row>
    <row r="588" spans="1:10" s="3" customFormat="1">
      <c r="A588" s="4"/>
      <c r="B588" s="36"/>
      <c r="C588" s="15"/>
      <c r="D588" s="15"/>
      <c r="E588" s="10"/>
      <c r="F588" s="17"/>
      <c r="G588" s="8"/>
      <c r="H588" s="9"/>
      <c r="I588" s="9"/>
      <c r="J588" s="258"/>
    </row>
    <row r="589" spans="1:10" s="3" customFormat="1">
      <c r="A589" s="4"/>
      <c r="B589" s="36"/>
      <c r="C589" s="15"/>
      <c r="D589" s="15"/>
      <c r="E589" s="10"/>
      <c r="F589" s="17"/>
      <c r="G589" s="8"/>
      <c r="H589" s="9"/>
      <c r="I589" s="9"/>
      <c r="J589" s="258"/>
    </row>
    <row r="590" spans="1:10" s="3" customFormat="1">
      <c r="A590" s="4"/>
      <c r="B590" s="36"/>
      <c r="C590" s="15"/>
      <c r="D590" s="15"/>
      <c r="E590" s="10"/>
      <c r="F590" s="17"/>
      <c r="G590" s="8"/>
      <c r="H590" s="9"/>
      <c r="I590" s="9"/>
      <c r="J590" s="258"/>
    </row>
    <row r="591" spans="1:10" s="3" customFormat="1">
      <c r="A591" s="4"/>
      <c r="B591" s="36"/>
      <c r="C591" s="15"/>
      <c r="D591" s="15"/>
      <c r="E591" s="10"/>
      <c r="F591" s="17"/>
      <c r="G591" s="8"/>
      <c r="H591" s="9"/>
      <c r="I591" s="9"/>
      <c r="J591" s="258"/>
    </row>
    <row r="592" spans="1:10" s="3" customFormat="1">
      <c r="A592" s="4"/>
      <c r="B592" s="36"/>
      <c r="C592" s="15"/>
      <c r="D592" s="15"/>
      <c r="E592" s="10"/>
      <c r="F592" s="17"/>
      <c r="G592" s="8"/>
      <c r="H592" s="9"/>
      <c r="I592" s="9"/>
      <c r="J592" s="258"/>
    </row>
    <row r="593" spans="1:10" s="3" customFormat="1">
      <c r="A593" s="4"/>
      <c r="B593" s="36"/>
      <c r="C593" s="15"/>
      <c r="D593" s="15"/>
      <c r="E593" s="10"/>
      <c r="F593" s="17"/>
      <c r="G593" s="8"/>
      <c r="H593" s="9"/>
      <c r="I593" s="9"/>
      <c r="J593" s="258"/>
    </row>
    <row r="594" spans="1:10" s="3" customFormat="1">
      <c r="A594" s="4"/>
      <c r="B594" s="36"/>
      <c r="C594" s="15"/>
      <c r="D594" s="15"/>
      <c r="E594" s="10"/>
      <c r="F594" s="17"/>
      <c r="G594" s="8"/>
      <c r="H594" s="9"/>
      <c r="I594" s="9"/>
      <c r="J594" s="258"/>
    </row>
    <row r="595" spans="1:10" s="3" customFormat="1">
      <c r="A595" s="4"/>
      <c r="B595" s="36"/>
      <c r="C595" s="15"/>
      <c r="D595" s="15"/>
      <c r="E595" s="10"/>
      <c r="F595" s="17"/>
      <c r="G595" s="8"/>
      <c r="H595" s="9"/>
      <c r="I595" s="9"/>
      <c r="J595" s="258"/>
    </row>
    <row r="596" spans="1:10" s="3" customFormat="1">
      <c r="A596" s="4"/>
      <c r="B596" s="36"/>
      <c r="C596" s="15"/>
      <c r="D596" s="15"/>
      <c r="E596" s="10"/>
      <c r="F596" s="17"/>
      <c r="G596" s="8"/>
      <c r="H596" s="9"/>
      <c r="I596" s="9"/>
      <c r="J596" s="258"/>
    </row>
    <row r="597" spans="1:10" s="3" customFormat="1">
      <c r="A597" s="4"/>
      <c r="B597" s="36"/>
      <c r="C597" s="15"/>
      <c r="D597" s="15"/>
      <c r="E597" s="10"/>
      <c r="F597" s="17"/>
      <c r="G597" s="8"/>
      <c r="H597" s="9"/>
      <c r="I597" s="9"/>
      <c r="J597" s="258"/>
    </row>
    <row r="598" spans="1:10" s="3" customFormat="1">
      <c r="A598" s="4"/>
      <c r="B598" s="36"/>
      <c r="C598" s="15"/>
      <c r="D598" s="15"/>
      <c r="E598" s="10"/>
      <c r="F598" s="17"/>
      <c r="G598" s="8"/>
      <c r="H598" s="9"/>
      <c r="I598" s="9"/>
      <c r="J598" s="258"/>
    </row>
    <row r="599" spans="1:10" s="3" customFormat="1">
      <c r="A599" s="4"/>
      <c r="B599" s="36"/>
      <c r="C599" s="15"/>
      <c r="D599" s="15"/>
      <c r="E599" s="10"/>
      <c r="F599" s="17"/>
      <c r="G599" s="8"/>
      <c r="H599" s="9"/>
      <c r="I599" s="9"/>
      <c r="J599" s="258"/>
    </row>
    <row r="600" spans="1:10" s="3" customFormat="1">
      <c r="A600" s="4"/>
      <c r="B600" s="36"/>
      <c r="C600" s="15"/>
      <c r="D600" s="15"/>
      <c r="E600" s="10"/>
      <c r="F600" s="17"/>
      <c r="G600" s="8"/>
      <c r="H600" s="9"/>
      <c r="I600" s="9"/>
      <c r="J600" s="258"/>
    </row>
    <row r="601" spans="1:10" s="3" customFormat="1">
      <c r="A601" s="4"/>
      <c r="B601" s="36"/>
      <c r="C601" s="15"/>
      <c r="D601" s="15"/>
      <c r="E601" s="10"/>
      <c r="F601" s="17"/>
      <c r="G601" s="8"/>
      <c r="H601" s="9"/>
      <c r="I601" s="9"/>
      <c r="J601" s="258"/>
    </row>
    <row r="602" spans="1:10" s="3" customFormat="1">
      <c r="A602" s="4"/>
      <c r="B602" s="36"/>
      <c r="C602" s="15"/>
      <c r="D602" s="15"/>
      <c r="E602" s="10"/>
      <c r="F602" s="17"/>
      <c r="G602" s="8"/>
      <c r="H602" s="9"/>
      <c r="I602" s="9"/>
      <c r="J602" s="258"/>
    </row>
    <row r="603" spans="1:10" s="3" customFormat="1">
      <c r="A603" s="4"/>
      <c r="B603" s="36"/>
      <c r="C603" s="15"/>
      <c r="D603" s="15"/>
      <c r="E603" s="10"/>
      <c r="F603" s="17"/>
      <c r="G603" s="8"/>
      <c r="H603" s="9"/>
      <c r="I603" s="9"/>
      <c r="J603" s="258"/>
    </row>
    <row r="604" spans="1:10" s="3" customFormat="1">
      <c r="A604" s="4"/>
      <c r="B604" s="36"/>
      <c r="C604" s="15"/>
      <c r="D604" s="15"/>
      <c r="E604" s="10"/>
      <c r="F604" s="17"/>
      <c r="G604" s="8"/>
      <c r="H604" s="9"/>
      <c r="I604" s="9"/>
      <c r="J604" s="258"/>
    </row>
    <row r="605" spans="1:10" s="3" customFormat="1">
      <c r="A605" s="4"/>
      <c r="B605" s="36"/>
      <c r="C605" s="15"/>
      <c r="D605" s="15"/>
      <c r="E605" s="10"/>
      <c r="F605" s="17"/>
      <c r="G605" s="8"/>
      <c r="H605" s="9"/>
      <c r="I605" s="9"/>
      <c r="J605" s="258"/>
    </row>
    <row r="606" spans="1:10" s="3" customFormat="1">
      <c r="A606" s="4"/>
      <c r="B606" s="36"/>
      <c r="C606" s="15"/>
      <c r="D606" s="15"/>
      <c r="E606" s="10"/>
      <c r="F606" s="17"/>
      <c r="G606" s="8"/>
      <c r="H606" s="9"/>
      <c r="I606" s="9"/>
      <c r="J606" s="258"/>
    </row>
    <row r="607" spans="1:10" s="3" customFormat="1">
      <c r="A607" s="4"/>
      <c r="B607" s="36"/>
      <c r="C607" s="15"/>
      <c r="D607" s="15"/>
      <c r="E607" s="10"/>
      <c r="F607" s="17"/>
      <c r="G607" s="8"/>
      <c r="H607" s="9"/>
      <c r="I607" s="9"/>
      <c r="J607" s="258"/>
    </row>
    <row r="608" spans="1:10" s="3" customFormat="1">
      <c r="A608" s="4"/>
      <c r="B608" s="36"/>
      <c r="C608" s="15"/>
      <c r="D608" s="15"/>
      <c r="E608" s="10"/>
      <c r="F608" s="17"/>
      <c r="G608" s="8"/>
      <c r="H608" s="9"/>
      <c r="I608" s="9"/>
      <c r="J608" s="258"/>
    </row>
    <row r="609" spans="1:10" s="3" customFormat="1">
      <c r="A609" s="4"/>
      <c r="B609" s="36"/>
      <c r="C609" s="15"/>
      <c r="D609" s="15"/>
      <c r="E609" s="10"/>
      <c r="F609" s="17"/>
      <c r="G609" s="8"/>
      <c r="H609" s="9"/>
      <c r="I609" s="9"/>
      <c r="J609" s="258"/>
    </row>
    <row r="610" spans="1:10" s="3" customFormat="1">
      <c r="A610" s="4"/>
      <c r="B610" s="36"/>
      <c r="C610" s="15"/>
      <c r="D610" s="15"/>
      <c r="E610" s="10"/>
      <c r="F610" s="17"/>
      <c r="G610" s="8"/>
      <c r="H610" s="9"/>
      <c r="I610" s="9"/>
      <c r="J610" s="258"/>
    </row>
    <row r="611" spans="1:10" s="3" customFormat="1">
      <c r="A611" s="4"/>
      <c r="B611" s="36"/>
      <c r="C611" s="15"/>
      <c r="D611" s="15"/>
      <c r="E611" s="10"/>
      <c r="F611" s="17"/>
      <c r="G611" s="8"/>
      <c r="H611" s="9"/>
      <c r="I611" s="9"/>
      <c r="J611" s="258"/>
    </row>
    <row r="612" spans="1:10" s="3" customFormat="1">
      <c r="A612" s="4"/>
      <c r="B612" s="36"/>
      <c r="C612" s="15"/>
      <c r="D612" s="15"/>
      <c r="E612" s="10"/>
      <c r="F612" s="17"/>
      <c r="G612" s="8"/>
      <c r="H612" s="9"/>
      <c r="I612" s="9"/>
      <c r="J612" s="258"/>
    </row>
    <row r="613" spans="1:10" s="3" customFormat="1">
      <c r="A613" s="4"/>
      <c r="B613" s="36"/>
      <c r="C613" s="15"/>
      <c r="D613" s="15"/>
      <c r="E613" s="10"/>
      <c r="F613" s="17"/>
      <c r="G613" s="8"/>
      <c r="H613" s="9"/>
      <c r="I613" s="9"/>
      <c r="J613" s="258"/>
    </row>
    <row r="614" spans="1:10" s="3" customFormat="1">
      <c r="A614" s="4"/>
      <c r="B614" s="36"/>
      <c r="C614" s="15"/>
      <c r="D614" s="15"/>
      <c r="E614" s="10"/>
      <c r="F614" s="17"/>
      <c r="G614" s="8"/>
      <c r="H614" s="9"/>
      <c r="I614" s="9"/>
      <c r="J614" s="258"/>
    </row>
    <row r="615" spans="1:10" s="3" customFormat="1">
      <c r="A615" s="4"/>
      <c r="B615" s="36"/>
      <c r="C615" s="15"/>
      <c r="D615" s="15"/>
      <c r="E615" s="10"/>
      <c r="F615" s="17"/>
      <c r="G615" s="8"/>
      <c r="H615" s="9"/>
      <c r="I615" s="9"/>
      <c r="J615" s="258"/>
    </row>
    <row r="616" spans="1:10" s="3" customFormat="1">
      <c r="A616" s="4"/>
      <c r="B616" s="36"/>
      <c r="C616" s="15"/>
      <c r="D616" s="15"/>
      <c r="E616" s="10"/>
      <c r="F616" s="17"/>
      <c r="G616" s="8"/>
      <c r="H616" s="9"/>
      <c r="I616" s="9"/>
      <c r="J616" s="258"/>
    </row>
    <row r="617" spans="1:10" s="3" customFormat="1">
      <c r="A617" s="4"/>
      <c r="B617" s="36"/>
      <c r="C617" s="15"/>
      <c r="D617" s="15"/>
      <c r="E617" s="10"/>
      <c r="F617" s="17"/>
      <c r="G617" s="8"/>
      <c r="H617" s="9"/>
      <c r="I617" s="9"/>
      <c r="J617" s="258"/>
    </row>
    <row r="618" spans="1:10" s="3" customFormat="1">
      <c r="A618" s="4"/>
      <c r="B618" s="36"/>
      <c r="C618" s="15"/>
      <c r="D618" s="15"/>
      <c r="E618" s="10"/>
      <c r="F618" s="17"/>
      <c r="G618" s="8"/>
      <c r="H618" s="9"/>
      <c r="I618" s="9"/>
      <c r="J618" s="258"/>
    </row>
    <row r="619" spans="1:10" s="3" customFormat="1">
      <c r="A619" s="4"/>
      <c r="B619" s="36"/>
      <c r="C619" s="15"/>
      <c r="D619" s="15"/>
      <c r="E619" s="10"/>
      <c r="F619" s="17"/>
      <c r="G619" s="8"/>
      <c r="H619" s="9"/>
      <c r="I619" s="9"/>
      <c r="J619" s="258"/>
    </row>
    <row r="620" spans="1:10" s="3" customFormat="1">
      <c r="A620" s="4"/>
      <c r="B620" s="36"/>
      <c r="C620" s="15"/>
      <c r="D620" s="15"/>
      <c r="E620" s="10"/>
      <c r="F620" s="17"/>
      <c r="G620" s="8"/>
      <c r="H620" s="9"/>
      <c r="I620" s="9"/>
      <c r="J620" s="258"/>
    </row>
    <row r="621" spans="1:10" s="3" customFormat="1">
      <c r="A621" s="4"/>
      <c r="B621" s="36"/>
      <c r="C621" s="15"/>
      <c r="D621" s="15"/>
      <c r="E621" s="10"/>
      <c r="F621" s="17"/>
      <c r="G621" s="8"/>
      <c r="H621" s="9"/>
      <c r="I621" s="9"/>
      <c r="J621" s="258"/>
    </row>
    <row r="622" spans="1:10" s="3" customFormat="1">
      <c r="A622" s="4"/>
      <c r="B622" s="36"/>
      <c r="C622" s="15"/>
      <c r="D622" s="15"/>
      <c r="E622" s="10"/>
      <c r="F622" s="17"/>
      <c r="G622" s="8"/>
      <c r="H622" s="9"/>
      <c r="I622" s="9"/>
      <c r="J622" s="258"/>
    </row>
    <row r="623" spans="1:10" s="3" customFormat="1">
      <c r="A623" s="4"/>
      <c r="B623" s="36"/>
      <c r="C623" s="15"/>
      <c r="D623" s="15"/>
      <c r="E623" s="10"/>
      <c r="F623" s="17"/>
      <c r="G623" s="8"/>
      <c r="H623" s="9"/>
      <c r="I623" s="9"/>
      <c r="J623" s="258"/>
    </row>
    <row r="624" spans="1:10" s="3" customFormat="1">
      <c r="A624" s="4"/>
      <c r="B624" s="36"/>
      <c r="C624" s="15"/>
      <c r="D624" s="15"/>
      <c r="E624" s="10"/>
      <c r="F624" s="17"/>
      <c r="G624" s="8"/>
      <c r="H624" s="9"/>
      <c r="I624" s="9"/>
      <c r="J624" s="258"/>
    </row>
    <row r="625" spans="1:10" s="3" customFormat="1">
      <c r="A625" s="4"/>
      <c r="B625" s="36"/>
      <c r="C625" s="15"/>
      <c r="D625" s="15"/>
      <c r="E625" s="10"/>
      <c r="F625" s="17"/>
      <c r="G625" s="8"/>
      <c r="H625" s="9"/>
      <c r="I625" s="9"/>
      <c r="J625" s="258"/>
    </row>
    <row r="626" spans="1:10" s="3" customFormat="1">
      <c r="A626" s="4"/>
      <c r="B626" s="36"/>
      <c r="C626" s="15"/>
      <c r="D626" s="15"/>
      <c r="E626" s="10"/>
      <c r="F626" s="17"/>
      <c r="G626" s="8"/>
      <c r="H626" s="9"/>
      <c r="I626" s="9"/>
      <c r="J626" s="258"/>
    </row>
    <row r="627" spans="1:10" s="3" customFormat="1">
      <c r="A627" s="4"/>
      <c r="B627" s="36"/>
      <c r="C627" s="15"/>
      <c r="D627" s="15"/>
      <c r="E627" s="10"/>
      <c r="F627" s="17"/>
      <c r="G627" s="8"/>
      <c r="H627" s="9"/>
      <c r="I627" s="9"/>
      <c r="J627" s="258"/>
    </row>
    <row r="628" spans="1:10" s="3" customFormat="1">
      <c r="A628" s="4"/>
      <c r="B628" s="36"/>
      <c r="C628" s="15"/>
      <c r="D628" s="15"/>
      <c r="E628" s="10"/>
      <c r="F628" s="17"/>
      <c r="G628" s="8"/>
      <c r="H628" s="9"/>
      <c r="I628" s="9"/>
      <c r="J628" s="258"/>
    </row>
    <row r="629" spans="1:10" s="3" customFormat="1">
      <c r="A629" s="4"/>
      <c r="B629" s="36"/>
      <c r="C629" s="15"/>
      <c r="D629" s="15"/>
      <c r="E629" s="10"/>
      <c r="F629" s="17"/>
      <c r="G629" s="8"/>
      <c r="H629" s="9"/>
      <c r="I629" s="9"/>
      <c r="J629" s="258"/>
    </row>
    <row r="630" spans="1:10" s="3" customFormat="1">
      <c r="A630" s="4"/>
      <c r="B630" s="36"/>
      <c r="C630" s="15"/>
      <c r="D630" s="15"/>
      <c r="E630" s="10"/>
      <c r="F630" s="17"/>
      <c r="G630" s="8"/>
      <c r="H630" s="9"/>
      <c r="I630" s="9"/>
      <c r="J630" s="258"/>
    </row>
    <row r="631" spans="1:10" s="3" customFormat="1">
      <c r="A631" s="4"/>
      <c r="B631" s="36"/>
      <c r="C631" s="15"/>
      <c r="D631" s="15"/>
      <c r="E631" s="10"/>
      <c r="F631" s="17"/>
      <c r="G631" s="8"/>
      <c r="H631" s="9"/>
      <c r="I631" s="9"/>
      <c r="J631" s="258"/>
    </row>
    <row r="632" spans="1:10" s="3" customFormat="1">
      <c r="A632" s="4"/>
      <c r="B632" s="36"/>
      <c r="C632" s="15"/>
      <c r="D632" s="15"/>
      <c r="E632" s="10"/>
      <c r="F632" s="17"/>
      <c r="G632" s="8"/>
      <c r="H632" s="9"/>
      <c r="I632" s="9"/>
      <c r="J632" s="258"/>
    </row>
    <row r="633" spans="1:10" s="3" customFormat="1">
      <c r="A633" s="4"/>
      <c r="B633" s="36"/>
      <c r="C633" s="15"/>
      <c r="D633" s="15"/>
      <c r="E633" s="10"/>
      <c r="F633" s="17"/>
      <c r="G633" s="8"/>
      <c r="H633" s="9"/>
      <c r="I633" s="9"/>
      <c r="J633" s="258"/>
    </row>
    <row r="634" spans="1:10" s="3" customFormat="1">
      <c r="A634" s="4"/>
      <c r="B634" s="36"/>
      <c r="C634" s="15"/>
      <c r="D634" s="15"/>
      <c r="E634" s="10"/>
      <c r="F634" s="17"/>
      <c r="G634" s="8"/>
      <c r="H634" s="9"/>
      <c r="I634" s="9"/>
      <c r="J634" s="258"/>
    </row>
    <row r="635" spans="1:10" s="3" customFormat="1">
      <c r="A635" s="4"/>
      <c r="B635" s="36"/>
      <c r="C635" s="15"/>
      <c r="D635" s="15"/>
      <c r="E635" s="10"/>
      <c r="F635" s="17"/>
      <c r="G635" s="8"/>
      <c r="H635" s="9"/>
      <c r="I635" s="9"/>
      <c r="J635" s="258"/>
    </row>
    <row r="636" spans="1:10" s="3" customFormat="1">
      <c r="A636" s="4"/>
      <c r="B636" s="36"/>
      <c r="C636" s="15"/>
      <c r="D636" s="15"/>
      <c r="E636" s="10"/>
      <c r="F636" s="17"/>
      <c r="G636" s="8"/>
      <c r="H636" s="9"/>
      <c r="I636" s="9"/>
      <c r="J636" s="258"/>
    </row>
    <row r="637" spans="1:10" s="3" customFormat="1">
      <c r="A637" s="4"/>
      <c r="B637" s="36"/>
      <c r="C637" s="15"/>
      <c r="D637" s="15"/>
      <c r="E637" s="10"/>
      <c r="F637" s="17"/>
      <c r="G637" s="8"/>
      <c r="H637" s="9"/>
      <c r="I637" s="9"/>
      <c r="J637" s="258"/>
    </row>
    <row r="638" spans="1:10" s="3" customFormat="1">
      <c r="A638" s="4"/>
      <c r="B638" s="36"/>
      <c r="C638" s="15"/>
      <c r="D638" s="15"/>
      <c r="E638" s="10"/>
      <c r="F638" s="17"/>
      <c r="G638" s="8"/>
      <c r="H638" s="9"/>
      <c r="I638" s="9"/>
      <c r="J638" s="258"/>
    </row>
    <row r="639" spans="1:10" s="3" customFormat="1">
      <c r="A639" s="4"/>
      <c r="B639" s="36"/>
      <c r="C639" s="15"/>
      <c r="D639" s="15"/>
      <c r="E639" s="10"/>
      <c r="F639" s="17"/>
      <c r="G639" s="8"/>
      <c r="H639" s="9"/>
      <c r="I639" s="9"/>
      <c r="J639" s="258"/>
    </row>
    <row r="640" spans="1:10" s="3" customFormat="1">
      <c r="A640" s="4"/>
      <c r="B640" s="36"/>
      <c r="C640" s="15"/>
      <c r="D640" s="15"/>
      <c r="E640" s="10"/>
      <c r="F640" s="17"/>
      <c r="G640" s="8"/>
      <c r="H640" s="9"/>
      <c r="I640" s="9"/>
      <c r="J640" s="258"/>
    </row>
    <row r="641" spans="1:10" s="3" customFormat="1">
      <c r="A641" s="4"/>
      <c r="B641" s="36"/>
      <c r="C641" s="15"/>
      <c r="D641" s="15"/>
      <c r="E641" s="10"/>
      <c r="F641" s="17"/>
      <c r="G641" s="8"/>
      <c r="H641" s="9"/>
      <c r="I641" s="9"/>
      <c r="J641" s="258"/>
    </row>
    <row r="642" spans="1:10" s="3" customFormat="1">
      <c r="A642" s="4"/>
      <c r="B642" s="36"/>
      <c r="C642" s="15"/>
      <c r="D642" s="15"/>
      <c r="E642" s="10"/>
      <c r="F642" s="17"/>
      <c r="G642" s="8"/>
      <c r="H642" s="9"/>
      <c r="I642" s="9"/>
      <c r="J642" s="258"/>
    </row>
    <row r="643" spans="1:10" s="3" customFormat="1">
      <c r="A643" s="4"/>
      <c r="B643" s="36"/>
      <c r="C643" s="15"/>
      <c r="D643" s="15"/>
      <c r="E643" s="10"/>
      <c r="F643" s="17"/>
      <c r="G643" s="8"/>
      <c r="H643" s="9"/>
      <c r="I643" s="9"/>
      <c r="J643" s="258"/>
    </row>
    <row r="644" spans="1:10" s="3" customFormat="1">
      <c r="A644" s="4"/>
      <c r="B644" s="36"/>
      <c r="C644" s="15"/>
      <c r="D644" s="15"/>
      <c r="E644" s="10"/>
      <c r="F644" s="17"/>
      <c r="G644" s="8"/>
      <c r="H644" s="9"/>
      <c r="I644" s="9"/>
      <c r="J644" s="258"/>
    </row>
    <row r="645" spans="1:10" s="3" customFormat="1">
      <c r="A645" s="4"/>
      <c r="B645" s="36"/>
      <c r="C645" s="15"/>
      <c r="D645" s="15"/>
      <c r="E645" s="10"/>
      <c r="F645" s="17"/>
      <c r="G645" s="8"/>
      <c r="H645" s="9"/>
      <c r="I645" s="9"/>
      <c r="J645" s="258"/>
    </row>
    <row r="646" spans="1:10" s="3" customFormat="1">
      <c r="A646" s="4"/>
      <c r="B646" s="36"/>
      <c r="C646" s="15"/>
      <c r="D646" s="15"/>
      <c r="E646" s="10"/>
      <c r="F646" s="17"/>
      <c r="G646" s="8"/>
      <c r="H646" s="9"/>
      <c r="I646" s="9"/>
      <c r="J646" s="258"/>
    </row>
    <row r="647" spans="1:10" s="3" customFormat="1">
      <c r="A647" s="4"/>
      <c r="B647" s="36"/>
      <c r="C647" s="15"/>
      <c r="D647" s="15"/>
      <c r="E647" s="10"/>
      <c r="F647" s="17"/>
      <c r="G647" s="8"/>
      <c r="H647" s="9"/>
      <c r="I647" s="9"/>
      <c r="J647" s="258"/>
    </row>
    <row r="648" spans="1:10" s="3" customFormat="1">
      <c r="A648" s="4"/>
      <c r="B648" s="36"/>
      <c r="C648" s="15"/>
      <c r="D648" s="15"/>
      <c r="E648" s="10"/>
      <c r="F648" s="17"/>
      <c r="G648" s="8"/>
      <c r="H648" s="9"/>
      <c r="I648" s="9"/>
      <c r="J648" s="258"/>
    </row>
    <row r="649" spans="1:10" s="3" customFormat="1">
      <c r="A649" s="4"/>
      <c r="B649" s="36"/>
      <c r="C649" s="15"/>
      <c r="D649" s="15"/>
      <c r="E649" s="10"/>
      <c r="F649" s="17"/>
      <c r="G649" s="8"/>
      <c r="H649" s="9"/>
      <c r="I649" s="9"/>
      <c r="J649" s="258"/>
    </row>
    <row r="650" spans="1:10" s="3" customFormat="1">
      <c r="A650" s="4"/>
      <c r="B650" s="36"/>
      <c r="C650" s="15"/>
      <c r="D650" s="15"/>
      <c r="E650" s="10"/>
      <c r="F650" s="17"/>
      <c r="G650" s="8"/>
      <c r="H650" s="9"/>
      <c r="I650" s="9"/>
      <c r="J650" s="258"/>
    </row>
    <row r="651" spans="1:10" s="3" customFormat="1">
      <c r="A651" s="4"/>
      <c r="B651" s="36"/>
      <c r="C651" s="15"/>
      <c r="D651" s="15"/>
      <c r="E651" s="10"/>
      <c r="F651" s="17"/>
      <c r="G651" s="8"/>
      <c r="H651" s="9"/>
      <c r="I651" s="9"/>
      <c r="J651" s="258"/>
    </row>
    <row r="652" spans="1:10" s="3" customFormat="1">
      <c r="A652" s="4"/>
      <c r="B652" s="36"/>
      <c r="C652" s="15"/>
      <c r="D652" s="15"/>
      <c r="E652" s="10"/>
      <c r="F652" s="17"/>
      <c r="G652" s="8"/>
      <c r="H652" s="9"/>
      <c r="I652" s="9"/>
      <c r="J652" s="258"/>
    </row>
    <row r="653" spans="1:10" s="3" customFormat="1">
      <c r="A653" s="4"/>
      <c r="B653" s="36"/>
      <c r="C653" s="15"/>
      <c r="D653" s="15"/>
      <c r="E653" s="10"/>
      <c r="F653" s="17"/>
      <c r="G653" s="8"/>
      <c r="H653" s="9"/>
      <c r="I653" s="9"/>
      <c r="J653" s="258"/>
    </row>
    <row r="654" spans="1:10" s="3" customFormat="1">
      <c r="A654" s="4"/>
      <c r="B654" s="36"/>
      <c r="C654" s="15"/>
      <c r="D654" s="15"/>
      <c r="E654" s="10"/>
      <c r="F654" s="17"/>
      <c r="G654" s="8"/>
      <c r="H654" s="9"/>
      <c r="I654" s="9"/>
      <c r="J654" s="258"/>
    </row>
    <row r="655" spans="1:10" s="3" customFormat="1">
      <c r="A655" s="4"/>
      <c r="B655" s="36"/>
      <c r="C655" s="15"/>
      <c r="D655" s="15"/>
      <c r="E655" s="10"/>
      <c r="F655" s="17"/>
      <c r="G655" s="8"/>
      <c r="H655" s="9"/>
      <c r="I655" s="9"/>
      <c r="J655" s="258"/>
    </row>
    <row r="656" spans="1:10" s="3" customFormat="1">
      <c r="A656" s="4"/>
      <c r="B656" s="36"/>
      <c r="C656" s="15"/>
      <c r="D656" s="15"/>
      <c r="E656" s="10"/>
      <c r="F656" s="17"/>
      <c r="G656" s="8"/>
      <c r="H656" s="9"/>
      <c r="I656" s="9"/>
      <c r="J656" s="258"/>
    </row>
    <row r="657" spans="1:10" s="3" customFormat="1">
      <c r="A657" s="4"/>
      <c r="B657" s="36"/>
      <c r="C657" s="15"/>
      <c r="D657" s="15"/>
      <c r="E657" s="10"/>
      <c r="F657" s="17"/>
      <c r="G657" s="8"/>
      <c r="H657" s="9"/>
      <c r="I657" s="9"/>
      <c r="J657" s="258"/>
    </row>
    <row r="658" spans="1:10" s="3" customFormat="1">
      <c r="A658" s="4"/>
      <c r="B658" s="36"/>
      <c r="C658" s="15"/>
      <c r="D658" s="15"/>
      <c r="E658" s="10"/>
      <c r="F658" s="17"/>
      <c r="G658" s="8"/>
      <c r="H658" s="9"/>
      <c r="I658" s="9"/>
      <c r="J658" s="258"/>
    </row>
    <row r="659" spans="1:10" s="3" customFormat="1">
      <c r="A659" s="4"/>
      <c r="B659" s="36"/>
      <c r="C659" s="15"/>
      <c r="D659" s="15"/>
      <c r="E659" s="10"/>
      <c r="F659" s="17"/>
      <c r="G659" s="8"/>
      <c r="H659" s="9"/>
      <c r="I659" s="9"/>
      <c r="J659" s="258"/>
    </row>
    <row r="660" spans="1:10" s="3" customFormat="1">
      <c r="A660" s="4"/>
      <c r="B660" s="36"/>
      <c r="C660" s="15"/>
      <c r="D660" s="15"/>
      <c r="E660" s="10"/>
      <c r="F660" s="17"/>
      <c r="G660" s="8"/>
      <c r="H660" s="9"/>
      <c r="I660" s="9"/>
      <c r="J660" s="258"/>
    </row>
    <row r="661" spans="1:10" s="3" customFormat="1">
      <c r="A661" s="4"/>
      <c r="B661" s="36"/>
      <c r="C661" s="15"/>
      <c r="D661" s="15"/>
      <c r="E661" s="10"/>
      <c r="F661" s="17"/>
      <c r="G661" s="8"/>
      <c r="H661" s="9"/>
      <c r="I661" s="9"/>
      <c r="J661" s="258"/>
    </row>
    <row r="662" spans="1:10" s="3" customFormat="1">
      <c r="A662" s="4"/>
      <c r="B662" s="36"/>
      <c r="C662" s="15"/>
      <c r="D662" s="15"/>
      <c r="E662" s="10"/>
      <c r="F662" s="17"/>
      <c r="G662" s="8"/>
      <c r="H662" s="9"/>
      <c r="I662" s="9"/>
      <c r="J662" s="258"/>
    </row>
    <row r="663" spans="1:10" s="3" customFormat="1">
      <c r="A663" s="4"/>
      <c r="B663" s="36"/>
      <c r="C663" s="15"/>
      <c r="D663" s="15"/>
      <c r="E663" s="10"/>
      <c r="F663" s="17"/>
      <c r="G663" s="8"/>
      <c r="H663" s="9"/>
      <c r="I663" s="9"/>
      <c r="J663" s="258"/>
    </row>
    <row r="664" spans="1:10" s="3" customFormat="1">
      <c r="A664" s="4"/>
      <c r="B664" s="36"/>
      <c r="C664" s="15"/>
      <c r="D664" s="15"/>
      <c r="E664" s="10"/>
      <c r="F664" s="17"/>
      <c r="G664" s="8"/>
      <c r="H664" s="9"/>
      <c r="I664" s="9"/>
      <c r="J664" s="258"/>
    </row>
    <row r="665" spans="1:10" s="3" customFormat="1">
      <c r="A665" s="4"/>
      <c r="B665" s="36"/>
      <c r="C665" s="15"/>
      <c r="D665" s="15"/>
      <c r="E665" s="10"/>
      <c r="F665" s="17"/>
      <c r="G665" s="8"/>
      <c r="H665" s="9"/>
      <c r="I665" s="9"/>
      <c r="J665" s="258"/>
    </row>
    <row r="666" spans="1:10" s="3" customFormat="1">
      <c r="A666" s="4"/>
      <c r="B666" s="36"/>
      <c r="C666" s="15"/>
      <c r="D666" s="15"/>
      <c r="E666" s="10"/>
      <c r="F666" s="17"/>
      <c r="G666" s="8"/>
      <c r="H666" s="9"/>
      <c r="I666" s="9"/>
      <c r="J666" s="258"/>
    </row>
    <row r="667" spans="1:10" s="3" customFormat="1">
      <c r="A667" s="4"/>
      <c r="B667" s="36"/>
      <c r="C667" s="15"/>
      <c r="D667" s="15"/>
      <c r="E667" s="10"/>
      <c r="F667" s="17"/>
      <c r="G667" s="8"/>
      <c r="H667" s="9"/>
      <c r="I667" s="9"/>
      <c r="J667" s="258"/>
    </row>
    <row r="668" spans="1:10" s="3" customFormat="1">
      <c r="A668" s="4"/>
      <c r="B668" s="36"/>
      <c r="C668" s="15"/>
      <c r="D668" s="15"/>
      <c r="E668" s="10"/>
      <c r="F668" s="17"/>
      <c r="G668" s="8"/>
      <c r="H668" s="9"/>
      <c r="I668" s="9"/>
      <c r="J668" s="258"/>
    </row>
    <row r="669" spans="1:10" s="3" customFormat="1">
      <c r="A669" s="4"/>
      <c r="B669" s="36"/>
      <c r="C669" s="15"/>
      <c r="D669" s="15"/>
      <c r="E669" s="10"/>
      <c r="F669" s="17"/>
      <c r="G669" s="8"/>
      <c r="H669" s="9"/>
      <c r="I669" s="9"/>
      <c r="J669" s="258"/>
    </row>
    <row r="670" spans="1:10" s="3" customFormat="1">
      <c r="A670" s="4"/>
      <c r="B670" s="36"/>
      <c r="C670" s="15"/>
      <c r="D670" s="15"/>
      <c r="E670" s="10"/>
      <c r="F670" s="17"/>
      <c r="G670" s="8"/>
      <c r="H670" s="9"/>
      <c r="I670" s="9"/>
      <c r="J670" s="258"/>
    </row>
    <row r="671" spans="1:10" s="3" customFormat="1">
      <c r="A671" s="4"/>
      <c r="B671" s="36"/>
      <c r="C671" s="15"/>
      <c r="D671" s="15"/>
      <c r="E671" s="10"/>
      <c r="F671" s="17"/>
      <c r="G671" s="8"/>
      <c r="H671" s="9"/>
      <c r="I671" s="9"/>
      <c r="J671" s="258"/>
    </row>
    <row r="672" spans="1:10" s="3" customFormat="1">
      <c r="A672" s="4"/>
      <c r="B672" s="36"/>
      <c r="C672" s="15"/>
      <c r="D672" s="15"/>
      <c r="E672" s="10"/>
      <c r="F672" s="17"/>
      <c r="G672" s="8"/>
      <c r="H672" s="9"/>
      <c r="I672" s="9"/>
      <c r="J672" s="258"/>
    </row>
    <row r="673" spans="1:10" s="3" customFormat="1">
      <c r="A673" s="4"/>
      <c r="B673" s="36"/>
      <c r="C673" s="15"/>
      <c r="D673" s="15"/>
      <c r="E673" s="10"/>
      <c r="F673" s="17"/>
      <c r="G673" s="8"/>
      <c r="H673" s="9"/>
      <c r="I673" s="9"/>
      <c r="J673" s="258"/>
    </row>
    <row r="674" spans="1:10" s="3" customFormat="1">
      <c r="A674" s="4"/>
      <c r="B674" s="36"/>
      <c r="C674" s="15"/>
      <c r="D674" s="15"/>
      <c r="E674" s="10"/>
      <c r="F674" s="17"/>
      <c r="G674" s="8"/>
      <c r="H674" s="9"/>
      <c r="I674" s="9"/>
      <c r="J674" s="258"/>
    </row>
    <row r="675" spans="1:10" s="3" customFormat="1">
      <c r="A675" s="4"/>
      <c r="B675" s="36"/>
      <c r="C675" s="15"/>
      <c r="D675" s="15"/>
      <c r="E675" s="10"/>
      <c r="F675" s="17"/>
      <c r="G675" s="8"/>
      <c r="H675" s="9"/>
      <c r="I675" s="9"/>
      <c r="J675" s="258"/>
    </row>
    <row r="676" spans="1:10" s="3" customFormat="1">
      <c r="A676" s="4"/>
      <c r="B676" s="36"/>
      <c r="C676" s="15"/>
      <c r="D676" s="15"/>
      <c r="E676" s="10"/>
      <c r="F676" s="17"/>
      <c r="G676" s="8"/>
      <c r="H676" s="9"/>
      <c r="I676" s="9"/>
      <c r="J676" s="258"/>
    </row>
    <row r="677" spans="1:10" s="3" customFormat="1">
      <c r="A677" s="4"/>
      <c r="B677" s="36"/>
      <c r="C677" s="15"/>
      <c r="D677" s="15"/>
      <c r="E677" s="10"/>
      <c r="F677" s="17"/>
      <c r="G677" s="8"/>
      <c r="H677" s="9"/>
      <c r="I677" s="9"/>
      <c r="J677" s="258"/>
    </row>
    <row r="678" spans="1:10" s="3" customFormat="1">
      <c r="A678" s="4"/>
      <c r="B678" s="36"/>
      <c r="C678" s="15"/>
      <c r="D678" s="15"/>
      <c r="E678" s="10"/>
      <c r="F678" s="17"/>
      <c r="G678" s="8"/>
      <c r="H678" s="9"/>
      <c r="I678" s="9"/>
      <c r="J678" s="258"/>
    </row>
    <row r="679" spans="1:10" s="3" customFormat="1">
      <c r="A679" s="4"/>
      <c r="B679" s="36"/>
      <c r="C679" s="15"/>
      <c r="D679" s="15"/>
      <c r="E679" s="10"/>
      <c r="F679" s="17"/>
      <c r="G679" s="8"/>
      <c r="H679" s="9"/>
      <c r="I679" s="9"/>
      <c r="J679" s="258"/>
    </row>
    <row r="680" spans="1:10" s="3" customFormat="1">
      <c r="A680" s="4"/>
      <c r="B680" s="36"/>
      <c r="C680" s="15"/>
      <c r="D680" s="15"/>
      <c r="E680" s="10"/>
      <c r="F680" s="17"/>
      <c r="G680" s="8"/>
      <c r="H680" s="9"/>
      <c r="I680" s="9"/>
      <c r="J680" s="258"/>
    </row>
    <row r="681" spans="1:10" s="3" customFormat="1">
      <c r="A681" s="4"/>
      <c r="B681" s="36"/>
      <c r="C681" s="15"/>
      <c r="D681" s="15"/>
      <c r="E681" s="10"/>
      <c r="F681" s="17"/>
      <c r="G681" s="8"/>
      <c r="H681" s="9"/>
      <c r="I681" s="9"/>
      <c r="J681" s="258"/>
    </row>
    <row r="682" spans="1:10" s="3" customFormat="1">
      <c r="A682" s="4"/>
      <c r="B682" s="36"/>
      <c r="C682" s="15"/>
      <c r="D682" s="15"/>
      <c r="E682" s="10"/>
      <c r="F682" s="17"/>
      <c r="G682" s="8"/>
      <c r="H682" s="9"/>
      <c r="I682" s="9"/>
      <c r="J682" s="258"/>
    </row>
    <row r="683" spans="1:10" s="3" customFormat="1">
      <c r="A683" s="4"/>
      <c r="B683" s="36"/>
      <c r="C683" s="15"/>
      <c r="D683" s="15"/>
      <c r="E683" s="10"/>
      <c r="F683" s="17"/>
      <c r="G683" s="8"/>
      <c r="H683" s="9"/>
      <c r="I683" s="9"/>
      <c r="J683" s="258"/>
    </row>
    <row r="684" spans="1:10" s="3" customFormat="1">
      <c r="A684" s="4"/>
      <c r="B684" s="36"/>
      <c r="C684" s="15"/>
      <c r="D684" s="15"/>
      <c r="E684" s="10"/>
      <c r="F684" s="17"/>
      <c r="G684" s="8"/>
      <c r="H684" s="9"/>
      <c r="I684" s="9"/>
      <c r="J684" s="258"/>
    </row>
    <row r="685" spans="1:10" s="3" customFormat="1">
      <c r="A685" s="4"/>
      <c r="B685" s="36"/>
      <c r="C685" s="15"/>
      <c r="D685" s="15"/>
      <c r="E685" s="10"/>
      <c r="F685" s="17"/>
      <c r="G685" s="8"/>
      <c r="H685" s="9"/>
      <c r="I685" s="9"/>
      <c r="J685" s="258"/>
    </row>
    <row r="686" spans="1:10" s="3" customFormat="1">
      <c r="A686" s="4"/>
      <c r="B686" s="36"/>
      <c r="C686" s="15"/>
      <c r="D686" s="15"/>
      <c r="E686" s="10"/>
      <c r="F686" s="17"/>
      <c r="G686" s="8"/>
      <c r="H686" s="9"/>
      <c r="I686" s="9"/>
      <c r="J686" s="258"/>
    </row>
    <row r="687" spans="1:10" s="3" customFormat="1">
      <c r="A687" s="4"/>
      <c r="B687" s="36"/>
      <c r="C687" s="15"/>
      <c r="D687" s="15"/>
      <c r="E687" s="10"/>
      <c r="F687" s="17"/>
      <c r="G687" s="8"/>
      <c r="H687" s="9"/>
      <c r="I687" s="9"/>
      <c r="J687" s="258"/>
    </row>
    <row r="688" spans="1:10" s="3" customFormat="1">
      <c r="A688" s="4"/>
      <c r="B688" s="36"/>
      <c r="C688" s="15"/>
      <c r="D688" s="15"/>
      <c r="E688" s="10"/>
      <c r="F688" s="17"/>
      <c r="G688" s="8"/>
      <c r="H688" s="9"/>
      <c r="I688" s="9"/>
      <c r="J688" s="258"/>
    </row>
    <row r="689" spans="1:10" s="3" customFormat="1">
      <c r="A689" s="4"/>
      <c r="B689" s="36"/>
      <c r="C689" s="15"/>
      <c r="D689" s="15"/>
      <c r="E689" s="10"/>
      <c r="F689" s="17"/>
      <c r="G689" s="8"/>
      <c r="H689" s="9"/>
      <c r="I689" s="9"/>
      <c r="J689" s="258"/>
    </row>
    <row r="690" spans="1:10" s="3" customFormat="1">
      <c r="A690" s="4"/>
      <c r="B690" s="36"/>
      <c r="C690" s="15"/>
      <c r="D690" s="15"/>
      <c r="E690" s="10"/>
      <c r="F690" s="17"/>
      <c r="G690" s="8"/>
      <c r="H690" s="9"/>
      <c r="I690" s="9"/>
      <c r="J690" s="258"/>
    </row>
    <row r="691" spans="1:10" s="3" customFormat="1">
      <c r="A691" s="4"/>
      <c r="B691" s="36"/>
      <c r="C691" s="15"/>
      <c r="D691" s="15"/>
      <c r="E691" s="10"/>
      <c r="F691" s="17"/>
      <c r="G691" s="8"/>
      <c r="H691" s="9"/>
      <c r="I691" s="9"/>
      <c r="J691" s="258"/>
    </row>
    <row r="692" spans="1:10" s="3" customFormat="1">
      <c r="A692" s="4"/>
      <c r="B692" s="36"/>
      <c r="C692" s="15"/>
      <c r="D692" s="15"/>
      <c r="E692" s="10"/>
      <c r="F692" s="17"/>
      <c r="G692" s="8"/>
      <c r="H692" s="9"/>
      <c r="I692" s="9"/>
      <c r="J692" s="258"/>
    </row>
    <row r="693" spans="1:10" s="3" customFormat="1">
      <c r="A693" s="4"/>
      <c r="B693" s="36"/>
      <c r="C693" s="15"/>
      <c r="D693" s="15"/>
      <c r="E693" s="10"/>
      <c r="F693" s="17"/>
      <c r="G693" s="8"/>
      <c r="H693" s="9"/>
      <c r="I693" s="9"/>
      <c r="J693" s="258"/>
    </row>
    <row r="694" spans="1:10" s="3" customFormat="1">
      <c r="A694" s="4"/>
      <c r="B694" s="36"/>
      <c r="C694" s="15"/>
      <c r="D694" s="15"/>
      <c r="E694" s="10"/>
      <c r="F694" s="17"/>
      <c r="G694" s="8"/>
      <c r="H694" s="9"/>
      <c r="I694" s="9"/>
      <c r="J694" s="258"/>
    </row>
    <row r="695" spans="1:10" s="3" customFormat="1">
      <c r="A695" s="4"/>
      <c r="B695" s="36"/>
      <c r="C695" s="15"/>
      <c r="D695" s="15"/>
      <c r="E695" s="10"/>
      <c r="F695" s="17"/>
      <c r="G695" s="8"/>
      <c r="H695" s="9"/>
      <c r="I695" s="9"/>
      <c r="J695" s="258"/>
    </row>
    <row r="696" spans="1:10" s="3" customFormat="1">
      <c r="A696" s="4"/>
      <c r="B696" s="36"/>
      <c r="C696" s="15"/>
      <c r="D696" s="15"/>
      <c r="E696" s="10"/>
      <c r="F696" s="17"/>
      <c r="G696" s="8"/>
      <c r="H696" s="9"/>
      <c r="I696" s="9"/>
      <c r="J696" s="258"/>
    </row>
    <row r="697" spans="1:10" s="3" customFormat="1">
      <c r="A697" s="4"/>
      <c r="B697" s="36"/>
      <c r="C697" s="15"/>
      <c r="D697" s="15"/>
      <c r="E697" s="10"/>
      <c r="F697" s="17"/>
      <c r="G697" s="8"/>
      <c r="H697" s="9"/>
      <c r="I697" s="9"/>
      <c r="J697" s="258"/>
    </row>
    <row r="698" spans="1:10" s="3" customFormat="1">
      <c r="A698" s="4"/>
      <c r="B698" s="36"/>
      <c r="C698" s="15"/>
      <c r="D698" s="15"/>
      <c r="E698" s="10"/>
      <c r="F698" s="17"/>
      <c r="G698" s="8"/>
      <c r="H698" s="9"/>
      <c r="I698" s="9"/>
      <c r="J698" s="258"/>
    </row>
    <row r="699" spans="1:10" s="3" customFormat="1">
      <c r="A699" s="4"/>
      <c r="B699" s="36"/>
      <c r="C699" s="15"/>
      <c r="D699" s="15"/>
      <c r="E699" s="10"/>
      <c r="F699" s="17"/>
      <c r="G699" s="8"/>
      <c r="H699" s="9"/>
      <c r="I699" s="9"/>
      <c r="J699" s="258"/>
    </row>
    <row r="700" spans="1:10" s="3" customFormat="1">
      <c r="A700" s="4"/>
      <c r="B700" s="36"/>
      <c r="C700" s="15"/>
      <c r="D700" s="15"/>
      <c r="E700" s="10"/>
      <c r="F700" s="17"/>
      <c r="G700" s="8"/>
      <c r="H700" s="9"/>
      <c r="I700" s="9"/>
      <c r="J700" s="258"/>
    </row>
    <row r="701" spans="1:10" s="3" customFormat="1">
      <c r="A701" s="4"/>
      <c r="B701" s="36"/>
      <c r="C701" s="15"/>
      <c r="D701" s="15"/>
      <c r="E701" s="10"/>
      <c r="F701" s="17"/>
      <c r="G701" s="8"/>
      <c r="H701" s="9"/>
      <c r="I701" s="9"/>
      <c r="J701" s="258"/>
    </row>
    <row r="702" spans="1:10" s="3" customFormat="1">
      <c r="A702" s="4"/>
      <c r="B702" s="36"/>
      <c r="C702" s="15"/>
      <c r="D702" s="15"/>
      <c r="E702" s="10"/>
      <c r="F702" s="17"/>
      <c r="G702" s="8"/>
      <c r="H702" s="9"/>
      <c r="I702" s="9"/>
      <c r="J702" s="258"/>
    </row>
    <row r="703" spans="1:10" s="3" customFormat="1">
      <c r="A703" s="4"/>
      <c r="B703" s="36"/>
      <c r="C703" s="15"/>
      <c r="D703" s="15"/>
      <c r="E703" s="10"/>
      <c r="F703" s="17"/>
      <c r="G703" s="8"/>
      <c r="H703" s="9"/>
      <c r="I703" s="9"/>
      <c r="J703" s="258"/>
    </row>
    <row r="704" spans="1:10" s="3" customFormat="1">
      <c r="A704" s="4"/>
      <c r="B704" s="36"/>
      <c r="C704" s="15"/>
      <c r="D704" s="15"/>
      <c r="E704" s="10"/>
      <c r="F704" s="17"/>
      <c r="G704" s="8"/>
      <c r="H704" s="9"/>
      <c r="I704" s="9"/>
      <c r="J704" s="258"/>
    </row>
    <row r="705" spans="1:10" s="3" customFormat="1">
      <c r="A705" s="4"/>
      <c r="B705" s="36"/>
      <c r="C705" s="15"/>
      <c r="D705" s="15"/>
      <c r="E705" s="10"/>
      <c r="F705" s="17"/>
      <c r="G705" s="8"/>
      <c r="H705" s="9"/>
      <c r="I705" s="9"/>
      <c r="J705" s="258"/>
    </row>
    <row r="706" spans="1:10" s="3" customFormat="1">
      <c r="A706" s="4"/>
      <c r="B706" s="36"/>
      <c r="C706" s="15"/>
      <c r="D706" s="15"/>
      <c r="E706" s="10"/>
      <c r="F706" s="17"/>
      <c r="G706" s="8"/>
      <c r="H706" s="9"/>
      <c r="I706" s="9"/>
      <c r="J706" s="258"/>
    </row>
    <row r="707" spans="1:10" s="3" customFormat="1">
      <c r="A707" s="4"/>
      <c r="B707" s="36"/>
      <c r="C707" s="15"/>
      <c r="D707" s="15"/>
      <c r="E707" s="10"/>
      <c r="F707" s="17"/>
      <c r="G707" s="8"/>
      <c r="H707" s="9"/>
      <c r="I707" s="9"/>
      <c r="J707" s="258"/>
    </row>
    <row r="708" spans="1:10" s="3" customFormat="1">
      <c r="A708" s="4"/>
      <c r="B708" s="36"/>
      <c r="C708" s="15"/>
      <c r="D708" s="15"/>
      <c r="E708" s="10"/>
      <c r="F708" s="17"/>
      <c r="G708" s="8"/>
      <c r="H708" s="9"/>
      <c r="I708" s="9"/>
      <c r="J708" s="258"/>
    </row>
    <row r="709" spans="1:10" s="3" customFormat="1">
      <c r="A709" s="4"/>
      <c r="B709" s="36"/>
      <c r="C709" s="15"/>
      <c r="D709" s="15"/>
      <c r="E709" s="10"/>
      <c r="F709" s="17"/>
      <c r="G709" s="8"/>
      <c r="H709" s="9"/>
      <c r="I709" s="9"/>
      <c r="J709" s="258"/>
    </row>
    <row r="710" spans="1:10" s="3" customFormat="1">
      <c r="A710" s="4"/>
      <c r="B710" s="36"/>
      <c r="C710" s="15"/>
      <c r="D710" s="15"/>
      <c r="E710" s="10"/>
      <c r="F710" s="17"/>
      <c r="G710" s="8"/>
      <c r="H710" s="9"/>
      <c r="I710" s="9"/>
      <c r="J710" s="258"/>
    </row>
    <row r="711" spans="1:10" s="3" customFormat="1">
      <c r="A711" s="4"/>
      <c r="B711" s="36"/>
      <c r="C711" s="15"/>
      <c r="D711" s="15"/>
      <c r="E711" s="10"/>
      <c r="F711" s="17"/>
      <c r="G711" s="8"/>
      <c r="H711" s="9"/>
      <c r="I711" s="9"/>
      <c r="J711" s="258"/>
    </row>
    <row r="712" spans="1:10" s="3" customFormat="1">
      <c r="A712" s="4"/>
      <c r="B712" s="36"/>
      <c r="C712" s="15"/>
      <c r="D712" s="15"/>
      <c r="E712" s="10"/>
      <c r="F712" s="17"/>
      <c r="G712" s="8"/>
      <c r="H712" s="9"/>
      <c r="I712" s="9"/>
      <c r="J712" s="258"/>
    </row>
    <row r="713" spans="1:10" s="3" customFormat="1">
      <c r="A713" s="4"/>
      <c r="B713" s="36"/>
      <c r="C713" s="15"/>
      <c r="D713" s="15"/>
      <c r="E713" s="10"/>
      <c r="F713" s="17"/>
      <c r="G713" s="8"/>
      <c r="H713" s="9"/>
      <c r="I713" s="9"/>
      <c r="J713" s="258"/>
    </row>
    <row r="714" spans="1:10" s="3" customFormat="1">
      <c r="A714" s="4"/>
      <c r="B714" s="36"/>
      <c r="C714" s="15"/>
      <c r="D714" s="15"/>
      <c r="E714" s="10"/>
      <c r="F714" s="17"/>
      <c r="G714" s="8"/>
      <c r="H714" s="9"/>
      <c r="I714" s="9"/>
      <c r="J714" s="258"/>
    </row>
    <row r="715" spans="1:10" s="3" customFormat="1">
      <c r="A715" s="4"/>
      <c r="B715" s="36"/>
      <c r="C715" s="15"/>
      <c r="D715" s="15"/>
      <c r="E715" s="10"/>
      <c r="F715" s="17"/>
      <c r="G715" s="8"/>
      <c r="H715" s="9"/>
      <c r="I715" s="9"/>
      <c r="J715" s="258"/>
    </row>
    <row r="716" spans="1:10" s="3" customFormat="1">
      <c r="A716" s="4"/>
      <c r="B716" s="36"/>
      <c r="C716" s="15"/>
      <c r="D716" s="15"/>
      <c r="E716" s="10"/>
      <c r="F716" s="17"/>
      <c r="G716" s="8"/>
      <c r="H716" s="9"/>
      <c r="I716" s="9"/>
      <c r="J716" s="258"/>
    </row>
    <row r="717" spans="1:10" s="3" customFormat="1">
      <c r="A717" s="4"/>
      <c r="B717" s="36"/>
      <c r="C717" s="15"/>
      <c r="D717" s="15"/>
      <c r="E717" s="10"/>
      <c r="F717" s="17"/>
      <c r="G717" s="8"/>
      <c r="H717" s="9"/>
      <c r="I717" s="9"/>
      <c r="J717" s="258"/>
    </row>
    <row r="718" spans="1:10" s="3" customFormat="1">
      <c r="A718" s="4"/>
      <c r="B718" s="36"/>
      <c r="C718" s="15"/>
      <c r="D718" s="15"/>
      <c r="E718" s="10"/>
      <c r="F718" s="17"/>
      <c r="G718" s="8"/>
      <c r="H718" s="9"/>
      <c r="I718" s="9"/>
      <c r="J718" s="258"/>
    </row>
    <row r="719" spans="1:10" s="3" customFormat="1">
      <c r="A719" s="4"/>
      <c r="B719" s="36"/>
      <c r="C719" s="15"/>
      <c r="D719" s="15"/>
      <c r="E719" s="10"/>
      <c r="F719" s="17"/>
      <c r="G719" s="8"/>
      <c r="H719" s="9"/>
      <c r="I719" s="9"/>
      <c r="J719" s="258"/>
    </row>
    <row r="720" spans="1:10" s="3" customFormat="1">
      <c r="A720" s="4"/>
      <c r="B720" s="36"/>
      <c r="C720" s="15"/>
      <c r="D720" s="15"/>
      <c r="E720" s="10"/>
      <c r="F720" s="17"/>
      <c r="G720" s="8"/>
      <c r="H720" s="9"/>
      <c r="I720" s="9"/>
      <c r="J720" s="258"/>
    </row>
    <row r="721" spans="1:10" s="3" customFormat="1">
      <c r="A721" s="4"/>
      <c r="B721" s="36"/>
      <c r="C721" s="15"/>
      <c r="D721" s="15"/>
      <c r="E721" s="10"/>
      <c r="F721" s="17"/>
      <c r="G721" s="8"/>
      <c r="H721" s="9"/>
      <c r="I721" s="9"/>
      <c r="J721" s="258"/>
    </row>
    <row r="722" spans="1:10" s="3" customFormat="1">
      <c r="A722" s="4"/>
      <c r="B722" s="36"/>
      <c r="C722" s="15"/>
      <c r="D722" s="15"/>
      <c r="E722" s="10"/>
      <c r="F722" s="17"/>
      <c r="G722" s="8"/>
      <c r="H722" s="9"/>
      <c r="I722" s="9"/>
      <c r="J722" s="258"/>
    </row>
    <row r="723" spans="1:10" s="3" customFormat="1">
      <c r="A723" s="4"/>
      <c r="B723" s="36"/>
      <c r="C723" s="15"/>
      <c r="D723" s="15"/>
      <c r="E723" s="10"/>
      <c r="F723" s="17"/>
      <c r="G723" s="8"/>
      <c r="H723" s="9"/>
      <c r="I723" s="9"/>
      <c r="J723" s="258"/>
    </row>
    <row r="724" spans="1:10" s="3" customFormat="1">
      <c r="A724" s="4"/>
      <c r="B724" s="36"/>
      <c r="C724" s="15"/>
      <c r="D724" s="15"/>
      <c r="E724" s="10"/>
      <c r="F724" s="17"/>
      <c r="G724" s="8"/>
      <c r="H724" s="9"/>
      <c r="I724" s="9"/>
      <c r="J724" s="258"/>
    </row>
    <row r="725" spans="1:10" s="3" customFormat="1">
      <c r="A725" s="4"/>
      <c r="B725" s="36"/>
      <c r="C725" s="15"/>
      <c r="D725" s="15"/>
      <c r="E725" s="10"/>
      <c r="F725" s="17"/>
      <c r="G725" s="8"/>
      <c r="H725" s="9"/>
      <c r="I725" s="9"/>
      <c r="J725" s="258"/>
    </row>
    <row r="726" spans="1:10" s="3" customFormat="1">
      <c r="A726" s="4"/>
      <c r="B726" s="36"/>
      <c r="C726" s="15"/>
      <c r="D726" s="15"/>
      <c r="E726" s="10"/>
      <c r="F726" s="17"/>
      <c r="G726" s="8"/>
      <c r="H726" s="9"/>
      <c r="I726" s="9"/>
      <c r="J726" s="258"/>
    </row>
    <row r="727" spans="1:10" s="3" customFormat="1">
      <c r="A727" s="4"/>
      <c r="B727" s="36"/>
      <c r="C727" s="15"/>
      <c r="D727" s="15"/>
      <c r="E727" s="10"/>
      <c r="F727" s="17"/>
      <c r="G727" s="8"/>
      <c r="H727" s="9"/>
      <c r="I727" s="9"/>
      <c r="J727" s="258"/>
    </row>
    <row r="728" spans="1:10" s="3" customFormat="1">
      <c r="A728" s="4"/>
      <c r="B728" s="36"/>
      <c r="C728" s="15"/>
      <c r="D728" s="15"/>
      <c r="E728" s="10"/>
      <c r="F728" s="17"/>
      <c r="G728" s="8"/>
      <c r="H728" s="9"/>
      <c r="I728" s="9"/>
      <c r="J728" s="258"/>
    </row>
    <row r="729" spans="1:10" s="3" customFormat="1">
      <c r="A729" s="4"/>
      <c r="B729" s="36"/>
      <c r="C729" s="15"/>
      <c r="D729" s="15"/>
      <c r="E729" s="10"/>
      <c r="F729" s="17"/>
      <c r="G729" s="8"/>
      <c r="H729" s="9"/>
      <c r="I729" s="9"/>
      <c r="J729" s="258"/>
    </row>
    <row r="730" spans="1:10" s="3" customFormat="1">
      <c r="A730" s="4"/>
      <c r="B730" s="36"/>
      <c r="C730" s="15"/>
      <c r="D730" s="15"/>
      <c r="E730" s="10"/>
      <c r="F730" s="17"/>
      <c r="G730" s="8"/>
      <c r="H730" s="9"/>
      <c r="I730" s="9"/>
      <c r="J730" s="258"/>
    </row>
    <row r="731" spans="1:10" s="3" customFormat="1">
      <c r="A731" s="4"/>
      <c r="B731" s="36"/>
      <c r="C731" s="15"/>
      <c r="D731" s="15"/>
      <c r="E731" s="10"/>
      <c r="F731" s="17"/>
      <c r="G731" s="8"/>
      <c r="H731" s="9"/>
      <c r="I731" s="9"/>
      <c r="J731" s="258"/>
    </row>
    <row r="732" spans="1:10" s="3" customFormat="1">
      <c r="A732" s="4"/>
      <c r="B732" s="36"/>
      <c r="C732" s="15"/>
      <c r="D732" s="15"/>
      <c r="E732" s="10"/>
      <c r="F732" s="17"/>
      <c r="G732" s="8"/>
      <c r="H732" s="9"/>
      <c r="I732" s="9"/>
      <c r="J732" s="258"/>
    </row>
    <row r="733" spans="1:10" s="3" customFormat="1">
      <c r="A733" s="4"/>
      <c r="B733" s="36"/>
      <c r="C733" s="15"/>
      <c r="D733" s="15"/>
      <c r="E733" s="10"/>
      <c r="F733" s="17"/>
      <c r="G733" s="8"/>
      <c r="H733" s="9"/>
      <c r="I733" s="9"/>
      <c r="J733" s="258"/>
    </row>
    <row r="734" spans="1:10" s="3" customFormat="1">
      <c r="A734" s="4"/>
      <c r="B734" s="36"/>
      <c r="C734" s="15"/>
      <c r="D734" s="15"/>
      <c r="E734" s="10"/>
      <c r="F734" s="17"/>
      <c r="G734" s="8"/>
      <c r="H734" s="9"/>
      <c r="I734" s="9"/>
      <c r="J734" s="258"/>
    </row>
    <row r="735" spans="1:10" s="3" customFormat="1">
      <c r="A735" s="4"/>
      <c r="B735" s="36"/>
      <c r="C735" s="15"/>
      <c r="D735" s="15"/>
      <c r="E735" s="10"/>
      <c r="F735" s="17"/>
      <c r="G735" s="8"/>
      <c r="H735" s="9"/>
      <c r="I735" s="9"/>
      <c r="J735" s="258"/>
    </row>
    <row r="736" spans="1:10" s="3" customFormat="1">
      <c r="A736" s="4"/>
      <c r="B736" s="36"/>
      <c r="C736" s="15"/>
      <c r="D736" s="15"/>
      <c r="E736" s="10"/>
      <c r="F736" s="17"/>
      <c r="G736" s="8"/>
      <c r="H736" s="9"/>
      <c r="I736" s="9"/>
      <c r="J736" s="258"/>
    </row>
    <row r="737" spans="1:10" s="3" customFormat="1">
      <c r="A737" s="4"/>
      <c r="B737" s="36"/>
      <c r="C737" s="15"/>
      <c r="D737" s="15"/>
      <c r="E737" s="10"/>
      <c r="F737" s="17"/>
      <c r="G737" s="8"/>
      <c r="H737" s="9"/>
      <c r="I737" s="9"/>
      <c r="J737" s="258"/>
    </row>
    <row r="738" spans="1:10" s="3" customFormat="1">
      <c r="A738" s="4"/>
      <c r="B738" s="36"/>
      <c r="C738" s="15"/>
      <c r="D738" s="15"/>
      <c r="E738" s="10"/>
      <c r="F738" s="17"/>
      <c r="G738" s="8"/>
      <c r="H738" s="9"/>
      <c r="I738" s="9"/>
      <c r="J738" s="258"/>
    </row>
    <row r="739" spans="1:10" s="3" customFormat="1">
      <c r="A739" s="4"/>
      <c r="B739" s="36"/>
      <c r="C739" s="15"/>
      <c r="D739" s="15"/>
      <c r="E739" s="10"/>
      <c r="F739" s="17"/>
      <c r="G739" s="8"/>
      <c r="H739" s="9"/>
      <c r="I739" s="9"/>
      <c r="J739" s="258"/>
    </row>
    <row r="740" spans="1:10" s="3" customFormat="1">
      <c r="A740" s="4"/>
      <c r="B740" s="36"/>
      <c r="C740" s="15"/>
      <c r="D740" s="15"/>
      <c r="E740" s="10"/>
      <c r="F740" s="17"/>
      <c r="G740" s="8"/>
      <c r="H740" s="9"/>
      <c r="I740" s="9"/>
      <c r="J740" s="258"/>
    </row>
    <row r="741" spans="1:10" s="3" customFormat="1">
      <c r="A741" s="4"/>
      <c r="B741" s="36"/>
      <c r="C741" s="15"/>
      <c r="D741" s="15"/>
      <c r="E741" s="10"/>
      <c r="F741" s="17"/>
      <c r="G741" s="8"/>
      <c r="H741" s="9"/>
      <c r="I741" s="9"/>
      <c r="J741" s="258"/>
    </row>
    <row r="742" spans="1:10" s="3" customFormat="1">
      <c r="A742" s="4"/>
      <c r="B742" s="36"/>
      <c r="C742" s="15"/>
      <c r="D742" s="15"/>
      <c r="E742" s="10"/>
      <c r="F742" s="17"/>
      <c r="G742" s="8"/>
      <c r="H742" s="9"/>
      <c r="I742" s="9"/>
      <c r="J742" s="258"/>
    </row>
    <row r="743" spans="1:10" s="3" customFormat="1">
      <c r="A743" s="4"/>
      <c r="B743" s="36"/>
      <c r="C743" s="15"/>
      <c r="D743" s="15"/>
      <c r="E743" s="10"/>
      <c r="F743" s="17"/>
      <c r="G743" s="8"/>
      <c r="H743" s="9"/>
      <c r="I743" s="9"/>
      <c r="J743" s="258"/>
    </row>
    <row r="744" spans="1:10" s="3" customFormat="1">
      <c r="A744" s="4"/>
      <c r="B744" s="36"/>
      <c r="C744" s="15"/>
      <c r="D744" s="15"/>
      <c r="E744" s="10"/>
      <c r="F744" s="17"/>
      <c r="G744" s="8"/>
      <c r="H744" s="9"/>
      <c r="I744" s="9"/>
      <c r="J744" s="258"/>
    </row>
    <row r="745" spans="1:10" s="3" customFormat="1">
      <c r="A745" s="4"/>
      <c r="B745" s="36"/>
      <c r="C745" s="15"/>
      <c r="D745" s="15"/>
      <c r="E745" s="10"/>
      <c r="F745" s="17"/>
      <c r="G745" s="8"/>
      <c r="H745" s="9"/>
      <c r="I745" s="9"/>
      <c r="J745" s="258"/>
    </row>
    <row r="746" spans="1:10" s="3" customFormat="1">
      <c r="A746" s="4"/>
      <c r="B746" s="36"/>
      <c r="C746" s="15"/>
      <c r="D746" s="15"/>
      <c r="E746" s="10"/>
      <c r="F746" s="17"/>
      <c r="G746" s="8"/>
      <c r="H746" s="9"/>
      <c r="I746" s="9"/>
      <c r="J746" s="258"/>
    </row>
    <row r="747" spans="1:10" s="3" customFormat="1">
      <c r="A747" s="4"/>
      <c r="B747" s="36"/>
      <c r="C747" s="15"/>
      <c r="D747" s="15"/>
      <c r="E747" s="10"/>
      <c r="F747" s="17"/>
      <c r="G747" s="8"/>
      <c r="H747" s="9"/>
      <c r="I747" s="9"/>
      <c r="J747" s="258"/>
    </row>
    <row r="748" spans="1:10" s="3" customFormat="1">
      <c r="A748" s="4"/>
      <c r="B748" s="36"/>
      <c r="C748" s="15"/>
      <c r="D748" s="15"/>
      <c r="E748" s="10"/>
      <c r="F748" s="17"/>
      <c r="G748" s="8"/>
      <c r="H748" s="9"/>
      <c r="I748" s="9"/>
      <c r="J748" s="258"/>
    </row>
    <row r="749" spans="1:10" s="3" customFormat="1">
      <c r="A749" s="4"/>
      <c r="B749" s="36"/>
      <c r="C749" s="15"/>
      <c r="D749" s="15"/>
      <c r="E749" s="10"/>
      <c r="F749" s="17"/>
      <c r="G749" s="8"/>
      <c r="H749" s="9"/>
      <c r="I749" s="9"/>
      <c r="J749" s="258"/>
    </row>
    <row r="750" spans="1:10" s="3" customFormat="1">
      <c r="A750" s="4"/>
      <c r="B750" s="36"/>
      <c r="C750" s="15"/>
      <c r="D750" s="15"/>
      <c r="E750" s="10"/>
      <c r="F750" s="17"/>
      <c r="G750" s="8"/>
      <c r="H750" s="9"/>
      <c r="I750" s="9"/>
      <c r="J750" s="258"/>
    </row>
    <row r="751" spans="1:10" s="3" customFormat="1">
      <c r="A751" s="4"/>
      <c r="B751" s="36"/>
      <c r="C751" s="15"/>
      <c r="D751" s="15"/>
      <c r="E751" s="10"/>
      <c r="F751" s="17"/>
      <c r="G751" s="8"/>
      <c r="H751" s="9"/>
      <c r="I751" s="9"/>
      <c r="J751" s="258"/>
    </row>
    <row r="752" spans="1:10" s="3" customFormat="1">
      <c r="A752" s="4"/>
      <c r="B752" s="36"/>
      <c r="C752" s="15"/>
      <c r="D752" s="15"/>
      <c r="E752" s="10"/>
      <c r="F752" s="17"/>
      <c r="G752" s="8"/>
      <c r="H752" s="9"/>
      <c r="I752" s="9"/>
      <c r="J752" s="258"/>
    </row>
    <row r="753" spans="1:10" s="3" customFormat="1">
      <c r="A753" s="4"/>
      <c r="B753" s="36"/>
      <c r="C753" s="15"/>
      <c r="D753" s="15"/>
      <c r="E753" s="10"/>
      <c r="F753" s="17"/>
      <c r="G753" s="8"/>
      <c r="H753" s="9"/>
      <c r="I753" s="9"/>
      <c r="J753" s="258"/>
    </row>
    <row r="754" spans="1:10" s="3" customFormat="1">
      <c r="A754" s="4"/>
      <c r="B754" s="36"/>
      <c r="C754" s="15"/>
      <c r="D754" s="15"/>
      <c r="E754" s="10"/>
      <c r="F754" s="17"/>
      <c r="G754" s="8"/>
      <c r="H754" s="9"/>
      <c r="I754" s="9"/>
      <c r="J754" s="258"/>
    </row>
    <row r="755" spans="1:10" s="3" customFormat="1">
      <c r="A755" s="4"/>
      <c r="B755" s="36"/>
      <c r="C755" s="15"/>
      <c r="D755" s="15"/>
      <c r="E755" s="10"/>
      <c r="F755" s="17"/>
      <c r="G755" s="8"/>
      <c r="H755" s="9"/>
      <c r="I755" s="9"/>
      <c r="J755" s="258"/>
    </row>
    <row r="756" spans="1:10" s="3" customFormat="1">
      <c r="A756" s="4"/>
      <c r="B756" s="36"/>
      <c r="C756" s="15"/>
      <c r="D756" s="15"/>
      <c r="E756" s="10"/>
      <c r="F756" s="17"/>
      <c r="G756" s="8"/>
      <c r="H756" s="9"/>
      <c r="I756" s="9"/>
      <c r="J756" s="258"/>
    </row>
    <row r="757" spans="1:10" s="3" customFormat="1">
      <c r="A757" s="4"/>
      <c r="B757" s="36"/>
      <c r="C757" s="15"/>
      <c r="D757" s="15"/>
      <c r="E757" s="10"/>
      <c r="F757" s="17"/>
      <c r="G757" s="8"/>
      <c r="H757" s="9"/>
      <c r="I757" s="9"/>
      <c r="J757" s="258"/>
    </row>
    <row r="758" spans="1:10" s="3" customFormat="1">
      <c r="A758" s="4"/>
      <c r="B758" s="36"/>
      <c r="C758" s="15"/>
      <c r="D758" s="15"/>
      <c r="E758" s="10"/>
      <c r="F758" s="17"/>
      <c r="G758" s="8"/>
      <c r="H758" s="9"/>
      <c r="I758" s="9"/>
      <c r="J758" s="258"/>
    </row>
    <row r="759" spans="1:10" s="3" customFormat="1">
      <c r="A759" s="4"/>
      <c r="B759" s="36"/>
      <c r="C759" s="15"/>
      <c r="D759" s="15"/>
      <c r="E759" s="10"/>
      <c r="F759" s="17"/>
      <c r="G759" s="8"/>
      <c r="H759" s="9"/>
      <c r="I759" s="9"/>
      <c r="J759" s="258"/>
    </row>
    <row r="760" spans="1:10" s="3" customFormat="1">
      <c r="A760" s="4"/>
      <c r="B760" s="36"/>
      <c r="C760" s="15"/>
      <c r="D760" s="15"/>
      <c r="E760" s="10"/>
      <c r="F760" s="17"/>
      <c r="G760" s="8"/>
      <c r="H760" s="9"/>
      <c r="I760" s="9"/>
      <c r="J760" s="258"/>
    </row>
    <row r="761" spans="1:10" s="3" customFormat="1">
      <c r="A761" s="4"/>
      <c r="B761" s="36"/>
      <c r="C761" s="15"/>
      <c r="D761" s="15"/>
      <c r="E761" s="10"/>
      <c r="F761" s="17"/>
      <c r="G761" s="8"/>
      <c r="H761" s="9"/>
      <c r="I761" s="9"/>
      <c r="J761" s="258"/>
    </row>
    <row r="762" spans="1:10" s="3" customFormat="1">
      <c r="A762" s="4"/>
      <c r="B762" s="36"/>
      <c r="C762" s="15"/>
      <c r="D762" s="15"/>
      <c r="E762" s="10"/>
      <c r="F762" s="17"/>
      <c r="G762" s="8"/>
      <c r="H762" s="9"/>
      <c r="I762" s="9"/>
      <c r="J762" s="258"/>
    </row>
    <row r="763" spans="1:10" s="3" customFormat="1">
      <c r="A763" s="4"/>
      <c r="B763" s="36"/>
      <c r="C763" s="15"/>
      <c r="D763" s="15"/>
      <c r="E763" s="10"/>
      <c r="F763" s="17"/>
      <c r="G763" s="8"/>
      <c r="H763" s="9"/>
      <c r="I763" s="9"/>
      <c r="J763" s="258"/>
    </row>
    <row r="764" spans="1:10" s="3" customFormat="1">
      <c r="A764" s="4"/>
      <c r="B764" s="36"/>
      <c r="C764" s="15"/>
      <c r="D764" s="15"/>
      <c r="E764" s="10"/>
      <c r="F764" s="17"/>
      <c r="G764" s="8"/>
      <c r="H764" s="9"/>
      <c r="I764" s="9"/>
      <c r="J764" s="258"/>
    </row>
    <row r="765" spans="1:10" s="3" customFormat="1">
      <c r="A765" s="4"/>
      <c r="B765" s="36"/>
      <c r="C765" s="15"/>
      <c r="D765" s="15"/>
      <c r="E765" s="10"/>
      <c r="F765" s="17"/>
      <c r="G765" s="8"/>
      <c r="H765" s="9"/>
      <c r="I765" s="9"/>
      <c r="J765" s="258"/>
    </row>
    <row r="766" spans="1:10" s="3" customFormat="1">
      <c r="A766" s="4"/>
      <c r="B766" s="36"/>
      <c r="C766" s="15"/>
      <c r="D766" s="15"/>
      <c r="E766" s="10"/>
      <c r="F766" s="17"/>
      <c r="G766" s="8"/>
      <c r="H766" s="9"/>
      <c r="I766" s="9"/>
      <c r="J766" s="258"/>
    </row>
    <row r="767" spans="1:10" s="3" customFormat="1">
      <c r="A767" s="4"/>
      <c r="B767" s="36"/>
      <c r="C767" s="15"/>
      <c r="D767" s="15"/>
      <c r="E767" s="10"/>
      <c r="F767" s="17"/>
      <c r="G767" s="8"/>
      <c r="H767" s="9"/>
      <c r="I767" s="9"/>
      <c r="J767" s="258"/>
    </row>
    <row r="768" spans="1:10" s="3" customFormat="1">
      <c r="A768" s="4"/>
      <c r="B768" s="36"/>
      <c r="C768" s="15"/>
      <c r="D768" s="15"/>
      <c r="E768" s="10"/>
      <c r="F768" s="17"/>
      <c r="G768" s="8"/>
      <c r="H768" s="9"/>
      <c r="I768" s="9"/>
      <c r="J768" s="258"/>
    </row>
    <row r="769" spans="1:10" s="3" customFormat="1">
      <c r="A769" s="4"/>
      <c r="B769" s="36"/>
      <c r="C769" s="15"/>
      <c r="D769" s="15"/>
      <c r="E769" s="10"/>
      <c r="F769" s="17"/>
      <c r="G769" s="8"/>
      <c r="H769" s="9"/>
      <c r="I769" s="9"/>
      <c r="J769" s="258"/>
    </row>
    <row r="770" spans="1:10" s="3" customFormat="1">
      <c r="A770" s="4"/>
      <c r="B770" s="36"/>
      <c r="C770" s="15"/>
      <c r="D770" s="15"/>
      <c r="E770" s="10"/>
      <c r="F770" s="17"/>
      <c r="G770" s="8"/>
      <c r="H770" s="9"/>
      <c r="I770" s="9"/>
      <c r="J770" s="258"/>
    </row>
    <row r="771" spans="1:10" s="3" customFormat="1">
      <c r="A771" s="4"/>
      <c r="B771" s="36"/>
      <c r="C771" s="15"/>
      <c r="D771" s="15"/>
      <c r="E771" s="10"/>
      <c r="F771" s="17"/>
      <c r="G771" s="8"/>
      <c r="H771" s="9"/>
      <c r="I771" s="9"/>
      <c r="J771" s="258"/>
    </row>
    <row r="772" spans="1:10" s="3" customFormat="1">
      <c r="A772" s="4"/>
      <c r="B772" s="36"/>
      <c r="C772" s="15"/>
      <c r="D772" s="15"/>
      <c r="E772" s="10"/>
      <c r="F772" s="17"/>
      <c r="G772" s="8"/>
      <c r="H772" s="9"/>
      <c r="I772" s="9"/>
      <c r="J772" s="258"/>
    </row>
    <row r="773" spans="1:10" s="3" customFormat="1">
      <c r="A773" s="4"/>
      <c r="B773" s="36"/>
      <c r="C773" s="15"/>
      <c r="D773" s="15"/>
      <c r="E773" s="10"/>
      <c r="F773" s="17"/>
      <c r="G773" s="8"/>
      <c r="H773" s="9"/>
      <c r="I773" s="9"/>
      <c r="J773" s="258"/>
    </row>
    <row r="774" spans="1:10" s="3" customFormat="1">
      <c r="A774" s="4"/>
      <c r="B774" s="36"/>
      <c r="C774" s="15"/>
      <c r="D774" s="15"/>
      <c r="E774" s="10"/>
      <c r="F774" s="17"/>
      <c r="G774" s="8"/>
      <c r="H774" s="9"/>
      <c r="I774" s="9"/>
      <c r="J774" s="258"/>
    </row>
    <row r="775" spans="1:10" s="3" customFormat="1">
      <c r="A775" s="4"/>
      <c r="B775" s="36"/>
      <c r="C775" s="15"/>
      <c r="D775" s="15"/>
      <c r="E775" s="10"/>
      <c r="F775" s="17"/>
      <c r="G775" s="8"/>
      <c r="H775" s="9"/>
      <c r="I775" s="9"/>
      <c r="J775" s="258"/>
    </row>
    <row r="776" spans="1:10" s="3" customFormat="1">
      <c r="A776" s="4"/>
      <c r="B776" s="36"/>
      <c r="C776" s="15"/>
      <c r="D776" s="15"/>
      <c r="E776" s="10"/>
      <c r="F776" s="17"/>
      <c r="G776" s="8"/>
      <c r="H776" s="9"/>
      <c r="I776" s="9"/>
      <c r="J776" s="258"/>
    </row>
    <row r="777" spans="1:10" s="3" customFormat="1">
      <c r="A777" s="4"/>
      <c r="B777" s="36"/>
      <c r="C777" s="15"/>
      <c r="D777" s="15"/>
      <c r="E777" s="10"/>
      <c r="F777" s="17"/>
      <c r="G777" s="8"/>
      <c r="H777" s="9"/>
      <c r="I777" s="9"/>
      <c r="J777" s="258"/>
    </row>
    <row r="778" spans="1:10" s="3" customFormat="1">
      <c r="A778" s="4"/>
      <c r="B778" s="36"/>
      <c r="C778" s="15"/>
      <c r="D778" s="15"/>
      <c r="E778" s="10"/>
      <c r="F778" s="17"/>
      <c r="G778" s="8"/>
      <c r="H778" s="9"/>
      <c r="I778" s="9"/>
      <c r="J778" s="258"/>
    </row>
    <row r="779" spans="1:10" s="3" customFormat="1">
      <c r="A779" s="4"/>
      <c r="B779" s="36"/>
      <c r="C779" s="15"/>
      <c r="D779" s="15"/>
      <c r="E779" s="10"/>
      <c r="F779" s="17"/>
      <c r="G779" s="8"/>
      <c r="H779" s="9"/>
      <c r="I779" s="9"/>
      <c r="J779" s="258"/>
    </row>
    <row r="780" spans="1:10" s="3" customFormat="1">
      <c r="A780" s="4"/>
      <c r="B780" s="36"/>
      <c r="C780" s="15"/>
      <c r="D780" s="15"/>
      <c r="E780" s="10"/>
      <c r="F780" s="17"/>
      <c r="G780" s="8"/>
      <c r="H780" s="9"/>
      <c r="I780" s="9"/>
      <c r="J780" s="258"/>
    </row>
    <row r="781" spans="1:10" s="3" customFormat="1">
      <c r="A781" s="4"/>
      <c r="B781" s="36"/>
      <c r="C781" s="15"/>
      <c r="D781" s="15"/>
      <c r="E781" s="10"/>
      <c r="F781" s="17"/>
      <c r="G781" s="8"/>
      <c r="H781" s="9"/>
      <c r="I781" s="9"/>
      <c r="J781" s="258"/>
    </row>
    <row r="782" spans="1:10" s="3" customFormat="1">
      <c r="A782" s="4"/>
      <c r="B782" s="36"/>
      <c r="C782" s="15"/>
      <c r="D782" s="15"/>
      <c r="E782" s="10"/>
      <c r="F782" s="17"/>
      <c r="G782" s="8"/>
      <c r="H782" s="9"/>
      <c r="I782" s="9"/>
      <c r="J782" s="258"/>
    </row>
    <row r="783" spans="1:10" s="3" customFormat="1">
      <c r="A783" s="4"/>
      <c r="B783" s="36"/>
      <c r="C783" s="15"/>
      <c r="D783" s="15"/>
      <c r="E783" s="10"/>
      <c r="F783" s="17"/>
      <c r="G783" s="8"/>
      <c r="H783" s="9"/>
      <c r="I783" s="9"/>
      <c r="J783" s="258"/>
    </row>
    <row r="784" spans="1:10" s="3" customFormat="1">
      <c r="A784" s="4"/>
      <c r="B784" s="36"/>
      <c r="C784" s="15"/>
      <c r="D784" s="15"/>
      <c r="E784" s="10"/>
      <c r="F784" s="17"/>
      <c r="G784" s="8"/>
      <c r="H784" s="9"/>
      <c r="I784" s="9"/>
      <c r="J784" s="258"/>
    </row>
    <row r="785" spans="1:10" s="3" customFormat="1">
      <c r="A785" s="4"/>
      <c r="B785" s="36"/>
      <c r="C785" s="15"/>
      <c r="D785" s="15"/>
      <c r="E785" s="10"/>
      <c r="F785" s="17"/>
      <c r="G785" s="8"/>
      <c r="H785" s="9"/>
      <c r="I785" s="9"/>
      <c r="J785" s="258"/>
    </row>
    <row r="786" spans="1:10" s="3" customFormat="1">
      <c r="A786" s="4"/>
      <c r="B786" s="36"/>
      <c r="C786" s="15"/>
      <c r="D786" s="15"/>
      <c r="E786" s="10"/>
      <c r="F786" s="17"/>
      <c r="G786" s="8"/>
      <c r="H786" s="9"/>
      <c r="I786" s="9"/>
      <c r="J786" s="258"/>
    </row>
    <row r="787" spans="1:10" s="3" customFormat="1">
      <c r="A787" s="4"/>
      <c r="B787" s="36"/>
      <c r="C787" s="15"/>
      <c r="D787" s="15"/>
      <c r="E787" s="10"/>
      <c r="F787" s="17"/>
      <c r="G787" s="8"/>
      <c r="H787" s="9"/>
      <c r="I787" s="9"/>
      <c r="J787" s="258"/>
    </row>
    <row r="788" spans="1:10" s="3" customFormat="1">
      <c r="A788" s="4"/>
      <c r="B788" s="36"/>
      <c r="C788" s="15"/>
      <c r="D788" s="15"/>
      <c r="E788" s="10"/>
      <c r="F788" s="17"/>
      <c r="G788" s="8"/>
      <c r="H788" s="9"/>
      <c r="I788" s="9"/>
      <c r="J788" s="258"/>
    </row>
    <row r="789" spans="1:10" s="3" customFormat="1">
      <c r="A789" s="4"/>
      <c r="B789" s="36"/>
      <c r="C789" s="15"/>
      <c r="D789" s="15"/>
      <c r="E789" s="10"/>
      <c r="F789" s="17"/>
      <c r="G789" s="8"/>
      <c r="H789" s="9"/>
      <c r="I789" s="9"/>
      <c r="J789" s="258"/>
    </row>
    <row r="790" spans="1:10" s="3" customFormat="1">
      <c r="A790" s="4"/>
      <c r="B790" s="36"/>
      <c r="C790" s="15"/>
      <c r="D790" s="15"/>
      <c r="E790" s="10"/>
      <c r="F790" s="17"/>
      <c r="G790" s="8"/>
      <c r="H790" s="9"/>
      <c r="I790" s="9"/>
      <c r="J790" s="258"/>
    </row>
    <row r="791" spans="1:10" s="3" customFormat="1">
      <c r="A791" s="4"/>
      <c r="B791" s="36"/>
      <c r="C791" s="15"/>
      <c r="D791" s="15"/>
      <c r="E791" s="10"/>
      <c r="F791" s="17"/>
      <c r="G791" s="8"/>
      <c r="H791" s="9"/>
      <c r="I791" s="9"/>
      <c r="J791" s="258"/>
    </row>
    <row r="792" spans="1:10" s="3" customFormat="1">
      <c r="A792" s="4"/>
      <c r="B792" s="36"/>
      <c r="C792" s="15"/>
      <c r="D792" s="15"/>
      <c r="E792" s="10"/>
      <c r="F792" s="17"/>
      <c r="G792" s="8"/>
      <c r="H792" s="9"/>
      <c r="I792" s="9"/>
      <c r="J792" s="258"/>
    </row>
    <row r="793" spans="1:10" s="3" customFormat="1">
      <c r="A793" s="4"/>
      <c r="B793" s="36"/>
      <c r="C793" s="15"/>
      <c r="D793" s="15"/>
      <c r="E793" s="10"/>
      <c r="F793" s="17"/>
      <c r="G793" s="8"/>
      <c r="H793" s="9"/>
      <c r="I793" s="9"/>
      <c r="J793" s="258"/>
    </row>
    <row r="794" spans="1:10" s="3" customFormat="1">
      <c r="A794" s="4"/>
      <c r="B794" s="36"/>
      <c r="C794" s="15"/>
      <c r="D794" s="15"/>
      <c r="E794" s="10"/>
      <c r="F794" s="17"/>
      <c r="G794" s="8"/>
      <c r="H794" s="9"/>
      <c r="I794" s="9"/>
      <c r="J794" s="258"/>
    </row>
    <row r="795" spans="1:10" s="3" customFormat="1">
      <c r="A795" s="4"/>
      <c r="B795" s="36"/>
      <c r="C795" s="15"/>
      <c r="D795" s="15"/>
      <c r="E795" s="10"/>
      <c r="F795" s="17"/>
      <c r="G795" s="8"/>
      <c r="H795" s="9"/>
      <c r="I795" s="9"/>
      <c r="J795" s="258"/>
    </row>
    <row r="796" spans="1:10" s="3" customFormat="1">
      <c r="A796" s="4"/>
      <c r="B796" s="36"/>
      <c r="C796" s="15"/>
      <c r="D796" s="15"/>
      <c r="E796" s="10"/>
      <c r="F796" s="17"/>
      <c r="G796" s="8"/>
      <c r="H796" s="9"/>
      <c r="I796" s="9"/>
      <c r="J796" s="258"/>
    </row>
    <row r="797" spans="1:10" s="3" customFormat="1">
      <c r="A797" s="4"/>
      <c r="B797" s="36"/>
      <c r="C797" s="15"/>
      <c r="D797" s="15"/>
      <c r="E797" s="10"/>
      <c r="F797" s="17"/>
      <c r="G797" s="8"/>
      <c r="H797" s="9"/>
      <c r="I797" s="9"/>
      <c r="J797" s="258"/>
    </row>
    <row r="798" spans="1:10" s="3" customFormat="1">
      <c r="A798" s="4"/>
      <c r="B798" s="36"/>
      <c r="C798" s="15"/>
      <c r="D798" s="15"/>
      <c r="E798" s="10"/>
      <c r="F798" s="17"/>
      <c r="G798" s="8"/>
      <c r="H798" s="9"/>
      <c r="I798" s="9"/>
      <c r="J798" s="258"/>
    </row>
    <row r="799" spans="1:10" s="3" customFormat="1">
      <c r="A799" s="4"/>
      <c r="B799" s="36"/>
      <c r="C799" s="15"/>
      <c r="D799" s="15"/>
      <c r="E799" s="10"/>
      <c r="F799" s="17"/>
      <c r="G799" s="8"/>
      <c r="H799" s="9"/>
      <c r="I799" s="9"/>
      <c r="J799" s="258"/>
    </row>
    <row r="800" spans="1:10" s="3" customFormat="1">
      <c r="A800" s="4"/>
      <c r="B800" s="36"/>
      <c r="C800" s="15"/>
      <c r="D800" s="15"/>
      <c r="E800" s="10"/>
      <c r="F800" s="17"/>
      <c r="G800" s="8"/>
      <c r="H800" s="9"/>
      <c r="I800" s="9"/>
      <c r="J800" s="258"/>
    </row>
    <row r="801" spans="1:10" s="3" customFormat="1">
      <c r="A801" s="4"/>
      <c r="B801" s="36"/>
      <c r="C801" s="15"/>
      <c r="D801" s="15"/>
      <c r="E801" s="10"/>
      <c r="F801" s="17"/>
      <c r="G801" s="8"/>
      <c r="H801" s="9"/>
      <c r="I801" s="9"/>
      <c r="J801" s="258"/>
    </row>
    <row r="802" spans="1:10" s="3" customFormat="1">
      <c r="A802" s="4"/>
      <c r="B802" s="36"/>
      <c r="C802" s="15"/>
      <c r="D802" s="15"/>
      <c r="E802" s="10"/>
      <c r="F802" s="17"/>
      <c r="G802" s="8"/>
      <c r="H802" s="9"/>
      <c r="I802" s="9"/>
      <c r="J802" s="258"/>
    </row>
    <row r="803" spans="1:10" s="3" customFormat="1">
      <c r="A803" s="4"/>
      <c r="B803" s="36"/>
      <c r="C803" s="15"/>
      <c r="D803" s="15"/>
      <c r="E803" s="10"/>
      <c r="F803" s="17"/>
      <c r="G803" s="8"/>
      <c r="H803" s="9"/>
      <c r="I803" s="9"/>
      <c r="J803" s="258"/>
    </row>
    <row r="804" spans="1:10" s="3" customFormat="1">
      <c r="A804" s="4"/>
      <c r="B804" s="36"/>
      <c r="C804" s="15"/>
      <c r="D804" s="15"/>
      <c r="E804" s="10"/>
      <c r="F804" s="17"/>
      <c r="G804" s="8"/>
      <c r="H804" s="9"/>
      <c r="I804" s="9"/>
      <c r="J804" s="258"/>
    </row>
    <row r="805" spans="1:10" s="3" customFormat="1">
      <c r="A805" s="4"/>
      <c r="B805" s="36"/>
      <c r="C805" s="15"/>
      <c r="D805" s="15"/>
      <c r="E805" s="10"/>
      <c r="F805" s="17"/>
      <c r="G805" s="8"/>
      <c r="H805" s="9"/>
      <c r="I805" s="9"/>
      <c r="J805" s="258"/>
    </row>
    <row r="806" spans="1:10" s="3" customFormat="1">
      <c r="A806" s="4"/>
      <c r="B806" s="36"/>
      <c r="C806" s="15"/>
      <c r="D806" s="15"/>
      <c r="E806" s="10"/>
      <c r="F806" s="17"/>
      <c r="G806" s="8"/>
      <c r="H806" s="9"/>
      <c r="I806" s="9"/>
      <c r="J806" s="258"/>
    </row>
    <row r="807" spans="1:10" s="3" customFormat="1">
      <c r="A807" s="4"/>
      <c r="B807" s="36"/>
      <c r="C807" s="15"/>
      <c r="D807" s="15"/>
      <c r="E807" s="10"/>
      <c r="F807" s="17"/>
      <c r="G807" s="8"/>
      <c r="H807" s="9"/>
      <c r="I807" s="9"/>
      <c r="J807" s="258"/>
    </row>
    <row r="808" spans="1:10" s="3" customFormat="1">
      <c r="A808" s="4"/>
      <c r="B808" s="36"/>
      <c r="C808" s="15"/>
      <c r="D808" s="15"/>
      <c r="E808" s="10"/>
      <c r="F808" s="17"/>
      <c r="G808" s="8"/>
      <c r="H808" s="9"/>
      <c r="I808" s="9"/>
      <c r="J808" s="258"/>
    </row>
    <row r="809" spans="1:10" s="3" customFormat="1">
      <c r="A809" s="4"/>
      <c r="B809" s="36"/>
      <c r="C809" s="15"/>
      <c r="D809" s="15"/>
      <c r="E809" s="10"/>
      <c r="F809" s="17"/>
      <c r="G809" s="8"/>
      <c r="H809" s="9"/>
      <c r="I809" s="9"/>
      <c r="J809" s="258"/>
    </row>
    <row r="810" spans="1:10" s="3" customFormat="1">
      <c r="A810" s="4"/>
      <c r="B810" s="36"/>
      <c r="C810" s="15"/>
      <c r="D810" s="15"/>
      <c r="E810" s="10"/>
      <c r="F810" s="17"/>
      <c r="G810" s="8"/>
      <c r="H810" s="9"/>
      <c r="I810" s="9"/>
      <c r="J810" s="258"/>
    </row>
    <row r="811" spans="1:10" s="3" customFormat="1">
      <c r="A811" s="4"/>
      <c r="B811" s="36"/>
      <c r="C811" s="15"/>
      <c r="D811" s="15"/>
      <c r="E811" s="10"/>
      <c r="F811" s="17"/>
      <c r="G811" s="8"/>
      <c r="H811" s="9"/>
      <c r="I811" s="9"/>
      <c r="J811" s="258"/>
    </row>
    <row r="812" spans="1:10" s="3" customFormat="1">
      <c r="A812" s="4"/>
      <c r="B812" s="36"/>
      <c r="C812" s="15"/>
      <c r="D812" s="15"/>
      <c r="E812" s="10"/>
      <c r="F812" s="17"/>
      <c r="G812" s="8"/>
      <c r="H812" s="9"/>
      <c r="I812" s="9"/>
      <c r="J812" s="258"/>
    </row>
    <row r="813" spans="1:10" s="3" customFormat="1">
      <c r="A813" s="4"/>
      <c r="B813" s="36"/>
      <c r="C813" s="15"/>
      <c r="D813" s="15"/>
      <c r="E813" s="10"/>
      <c r="F813" s="17"/>
      <c r="G813" s="8"/>
      <c r="H813" s="9"/>
      <c r="I813" s="9"/>
      <c r="J813" s="258"/>
    </row>
    <row r="814" spans="1:10" s="3" customFormat="1">
      <c r="A814" s="4"/>
      <c r="B814" s="36"/>
      <c r="C814" s="15"/>
      <c r="D814" s="15"/>
      <c r="E814" s="10"/>
      <c r="F814" s="17"/>
      <c r="G814" s="8"/>
      <c r="H814" s="9"/>
      <c r="I814" s="9"/>
      <c r="J814" s="258"/>
    </row>
    <row r="815" spans="1:10" s="3" customFormat="1">
      <c r="A815" s="4"/>
      <c r="B815" s="36"/>
      <c r="C815" s="15"/>
      <c r="D815" s="15"/>
      <c r="E815" s="10"/>
      <c r="F815" s="17"/>
      <c r="G815" s="8"/>
      <c r="H815" s="9"/>
      <c r="I815" s="9"/>
      <c r="J815" s="258"/>
    </row>
    <row r="816" spans="1:10" s="3" customFormat="1">
      <c r="A816" s="4"/>
      <c r="B816" s="36"/>
      <c r="C816" s="15"/>
      <c r="D816" s="15"/>
      <c r="E816" s="10"/>
      <c r="F816" s="17"/>
      <c r="G816" s="8"/>
      <c r="H816" s="9"/>
      <c r="I816" s="9"/>
      <c r="J816" s="258"/>
    </row>
    <row r="817" spans="1:10" s="3" customFormat="1">
      <c r="A817" s="4"/>
      <c r="B817" s="36"/>
      <c r="C817" s="15"/>
      <c r="D817" s="15"/>
      <c r="E817" s="10"/>
      <c r="F817" s="17"/>
      <c r="G817" s="8"/>
      <c r="H817" s="9"/>
      <c r="I817" s="9"/>
      <c r="J817" s="258"/>
    </row>
    <row r="818" spans="1:10" s="3" customFormat="1">
      <c r="A818" s="4"/>
      <c r="B818" s="36"/>
      <c r="C818" s="15"/>
      <c r="D818" s="15"/>
      <c r="E818" s="10"/>
      <c r="F818" s="17"/>
      <c r="G818" s="8"/>
      <c r="H818" s="9"/>
      <c r="I818" s="9"/>
      <c r="J818" s="258"/>
    </row>
    <row r="819" spans="1:10" s="3" customFormat="1">
      <c r="A819" s="4"/>
      <c r="B819" s="36"/>
      <c r="C819" s="15"/>
      <c r="D819" s="15"/>
      <c r="E819" s="10"/>
      <c r="F819" s="17"/>
      <c r="G819" s="8"/>
      <c r="H819" s="9"/>
      <c r="I819" s="9"/>
      <c r="J819" s="258"/>
    </row>
    <row r="820" spans="1:10" s="3" customFormat="1">
      <c r="A820" s="4"/>
      <c r="B820" s="36"/>
      <c r="C820" s="15"/>
      <c r="D820" s="15"/>
      <c r="E820" s="10"/>
      <c r="F820" s="17"/>
      <c r="G820" s="8"/>
      <c r="H820" s="9"/>
      <c r="I820" s="9"/>
      <c r="J820" s="258"/>
    </row>
    <row r="821" spans="1:10" s="3" customFormat="1">
      <c r="A821" s="4"/>
      <c r="B821" s="36"/>
      <c r="C821" s="15"/>
      <c r="D821" s="15"/>
      <c r="E821" s="10"/>
      <c r="F821" s="17"/>
      <c r="G821" s="8"/>
      <c r="H821" s="9"/>
      <c r="I821" s="9"/>
      <c r="J821" s="258"/>
    </row>
    <row r="822" spans="1:10" s="3" customFormat="1">
      <c r="A822" s="4"/>
      <c r="B822" s="36"/>
      <c r="C822" s="15"/>
      <c r="D822" s="15"/>
      <c r="E822" s="10"/>
      <c r="F822" s="17"/>
      <c r="G822" s="8"/>
      <c r="H822" s="9"/>
      <c r="I822" s="9"/>
      <c r="J822" s="258"/>
    </row>
    <row r="823" spans="1:10" s="3" customFormat="1">
      <c r="A823" s="4"/>
      <c r="B823" s="36"/>
      <c r="C823" s="15"/>
      <c r="D823" s="15"/>
      <c r="E823" s="10"/>
      <c r="F823" s="17"/>
      <c r="G823" s="8"/>
      <c r="H823" s="9"/>
      <c r="I823" s="9"/>
      <c r="J823" s="258"/>
    </row>
    <row r="824" spans="1:10" s="3" customFormat="1">
      <c r="A824" s="4"/>
      <c r="B824" s="36"/>
      <c r="C824" s="15"/>
      <c r="D824" s="15"/>
      <c r="E824" s="10"/>
      <c r="F824" s="17"/>
      <c r="G824" s="8"/>
      <c r="H824" s="9"/>
      <c r="I824" s="9"/>
      <c r="J824" s="258"/>
    </row>
    <row r="825" spans="1:10" s="3" customFormat="1">
      <c r="A825" s="4"/>
      <c r="B825" s="36"/>
      <c r="C825" s="15"/>
      <c r="D825" s="15"/>
      <c r="E825" s="10"/>
      <c r="F825" s="17"/>
      <c r="G825" s="8"/>
      <c r="H825" s="9"/>
      <c r="I825" s="9"/>
      <c r="J825" s="258"/>
    </row>
    <row r="826" spans="1:10" s="3" customFormat="1">
      <c r="A826" s="4"/>
      <c r="B826" s="36"/>
      <c r="C826" s="15"/>
      <c r="D826" s="15"/>
      <c r="E826" s="10"/>
      <c r="F826" s="17"/>
      <c r="G826" s="8"/>
      <c r="H826" s="9"/>
      <c r="I826" s="9"/>
      <c r="J826" s="258"/>
    </row>
    <row r="827" spans="1:10" s="3" customFormat="1">
      <c r="A827" s="4"/>
      <c r="B827" s="36"/>
      <c r="C827" s="15"/>
      <c r="D827" s="15"/>
      <c r="E827" s="10"/>
      <c r="F827" s="17"/>
      <c r="G827" s="8"/>
      <c r="H827" s="9"/>
      <c r="I827" s="9"/>
      <c r="J827" s="258"/>
    </row>
    <row r="828" spans="1:10" s="3" customFormat="1">
      <c r="A828" s="4"/>
      <c r="B828" s="36"/>
      <c r="C828" s="15"/>
      <c r="D828" s="15"/>
      <c r="E828" s="10"/>
      <c r="F828" s="17"/>
      <c r="G828" s="8"/>
      <c r="H828" s="9"/>
      <c r="I828" s="9"/>
      <c r="J828" s="258"/>
    </row>
    <row r="829" spans="1:10" s="3" customFormat="1">
      <c r="A829" s="4"/>
      <c r="B829" s="36"/>
      <c r="C829" s="15"/>
      <c r="D829" s="15"/>
      <c r="E829" s="10"/>
      <c r="F829" s="17"/>
      <c r="G829" s="8"/>
      <c r="H829" s="9"/>
      <c r="I829" s="9"/>
      <c r="J829" s="258"/>
    </row>
    <row r="830" spans="1:10" s="3" customFormat="1">
      <c r="A830" s="4"/>
      <c r="B830" s="36"/>
      <c r="C830" s="15"/>
      <c r="D830" s="15"/>
      <c r="E830" s="10"/>
      <c r="F830" s="17"/>
      <c r="G830" s="8"/>
      <c r="H830" s="9"/>
      <c r="I830" s="9"/>
      <c r="J830" s="258"/>
    </row>
    <row r="831" spans="1:10" s="3" customFormat="1">
      <c r="A831" s="4"/>
      <c r="B831" s="36"/>
      <c r="C831" s="15"/>
      <c r="D831" s="15"/>
      <c r="E831" s="10"/>
      <c r="F831" s="17"/>
      <c r="G831" s="8"/>
      <c r="H831" s="9"/>
      <c r="I831" s="9"/>
      <c r="J831" s="258"/>
    </row>
    <row r="832" spans="1:10" s="3" customFormat="1">
      <c r="A832" s="4"/>
      <c r="B832" s="36"/>
      <c r="C832" s="15"/>
      <c r="D832" s="15"/>
      <c r="E832" s="10"/>
      <c r="F832" s="17"/>
      <c r="G832" s="8"/>
      <c r="H832" s="9"/>
      <c r="I832" s="9"/>
      <c r="J832" s="258"/>
    </row>
    <row r="833" spans="1:10" s="3" customFormat="1">
      <c r="A833" s="4"/>
      <c r="B833" s="36"/>
      <c r="C833" s="15"/>
      <c r="D833" s="15"/>
      <c r="E833" s="10"/>
      <c r="F833" s="17"/>
      <c r="G833" s="8"/>
      <c r="H833" s="9"/>
      <c r="I833" s="9"/>
      <c r="J833" s="258"/>
    </row>
    <row r="834" spans="1:10" s="3" customFormat="1">
      <c r="A834" s="4"/>
      <c r="B834" s="36"/>
      <c r="C834" s="15"/>
      <c r="D834" s="15"/>
      <c r="E834" s="10"/>
      <c r="F834" s="17"/>
      <c r="G834" s="8"/>
      <c r="H834" s="9"/>
      <c r="I834" s="9"/>
      <c r="J834" s="258"/>
    </row>
    <row r="835" spans="1:10" s="3" customFormat="1">
      <c r="A835" s="4"/>
      <c r="B835" s="36"/>
      <c r="C835" s="15"/>
      <c r="D835" s="15"/>
      <c r="E835" s="10"/>
      <c r="F835" s="17"/>
      <c r="G835" s="8"/>
      <c r="H835" s="9"/>
      <c r="I835" s="9"/>
      <c r="J835" s="258"/>
    </row>
    <row r="836" spans="1:10" s="3" customFormat="1">
      <c r="A836" s="4"/>
      <c r="B836" s="36"/>
      <c r="C836" s="15"/>
      <c r="D836" s="15"/>
      <c r="E836" s="10"/>
      <c r="F836" s="17"/>
      <c r="G836" s="8"/>
      <c r="H836" s="9"/>
      <c r="I836" s="9"/>
      <c r="J836" s="258"/>
    </row>
    <row r="837" spans="1:10" s="3" customFormat="1">
      <c r="A837" s="4"/>
      <c r="B837" s="36"/>
      <c r="C837" s="15"/>
      <c r="D837" s="15"/>
      <c r="E837" s="10"/>
      <c r="F837" s="17"/>
      <c r="G837" s="8"/>
      <c r="H837" s="9"/>
      <c r="I837" s="9"/>
      <c r="J837" s="258"/>
    </row>
    <row r="838" spans="1:10" s="3" customFormat="1">
      <c r="A838" s="4"/>
      <c r="B838" s="36"/>
      <c r="C838" s="15"/>
      <c r="D838" s="15"/>
      <c r="E838" s="10"/>
      <c r="F838" s="17"/>
      <c r="G838" s="8"/>
      <c r="H838" s="9"/>
      <c r="I838" s="9"/>
      <c r="J838" s="258"/>
    </row>
    <row r="839" spans="1:10" s="3" customFormat="1">
      <c r="A839" s="4"/>
      <c r="B839" s="36"/>
      <c r="C839" s="15"/>
      <c r="D839" s="15"/>
      <c r="E839" s="10"/>
      <c r="F839" s="17"/>
      <c r="G839" s="8"/>
      <c r="H839" s="9"/>
      <c r="I839" s="9"/>
      <c r="J839" s="258"/>
    </row>
    <row r="840" spans="1:10" s="3" customFormat="1">
      <c r="A840" s="4"/>
      <c r="B840" s="36"/>
      <c r="C840" s="15"/>
      <c r="D840" s="15"/>
      <c r="E840" s="10"/>
      <c r="F840" s="17"/>
      <c r="G840" s="8"/>
      <c r="H840" s="9"/>
      <c r="I840" s="9"/>
      <c r="J840" s="258"/>
    </row>
    <row r="841" spans="1:10" s="3" customFormat="1">
      <c r="A841" s="4"/>
      <c r="B841" s="36"/>
      <c r="C841" s="15"/>
      <c r="D841" s="15"/>
      <c r="E841" s="10"/>
      <c r="F841" s="17"/>
      <c r="G841" s="8"/>
      <c r="H841" s="9"/>
      <c r="I841" s="9"/>
      <c r="J841" s="258"/>
    </row>
    <row r="842" spans="1:10" s="3" customFormat="1">
      <c r="A842" s="4"/>
      <c r="B842" s="36"/>
      <c r="C842" s="15"/>
      <c r="D842" s="15"/>
      <c r="E842" s="10"/>
      <c r="F842" s="17"/>
      <c r="G842" s="8"/>
      <c r="H842" s="9"/>
      <c r="I842" s="9"/>
      <c r="J842" s="258"/>
    </row>
    <row r="843" spans="1:10" s="3" customFormat="1">
      <c r="A843" s="4"/>
      <c r="B843" s="36"/>
      <c r="C843" s="15"/>
      <c r="D843" s="15"/>
      <c r="E843" s="10"/>
      <c r="F843" s="17"/>
      <c r="G843" s="8"/>
      <c r="H843" s="9"/>
      <c r="I843" s="9"/>
      <c r="J843" s="258"/>
    </row>
    <row r="844" spans="1:10" s="3" customFormat="1">
      <c r="A844" s="4"/>
      <c r="B844" s="36"/>
      <c r="C844" s="15"/>
      <c r="D844" s="15"/>
      <c r="E844" s="10"/>
      <c r="F844" s="17"/>
      <c r="G844" s="8"/>
      <c r="H844" s="9"/>
      <c r="I844" s="9"/>
      <c r="J844" s="258"/>
    </row>
    <row r="845" spans="1:10" s="3" customFormat="1">
      <c r="A845" s="4"/>
      <c r="B845" s="36"/>
      <c r="C845" s="15"/>
      <c r="D845" s="15"/>
      <c r="E845" s="10"/>
      <c r="F845" s="17"/>
      <c r="G845" s="8"/>
      <c r="H845" s="9"/>
      <c r="I845" s="9"/>
      <c r="J845" s="258"/>
    </row>
    <row r="846" spans="1:10" s="3" customFormat="1">
      <c r="A846" s="4"/>
      <c r="B846" s="36"/>
      <c r="C846" s="15"/>
      <c r="D846" s="15"/>
      <c r="E846" s="10"/>
      <c r="F846" s="17"/>
      <c r="G846" s="8"/>
      <c r="H846" s="9"/>
      <c r="I846" s="9"/>
      <c r="J846" s="258"/>
    </row>
    <row r="847" spans="1:10" s="3" customFormat="1">
      <c r="A847" s="4"/>
      <c r="B847" s="36"/>
      <c r="C847" s="15"/>
      <c r="D847" s="15"/>
      <c r="E847" s="10"/>
      <c r="F847" s="17"/>
      <c r="G847" s="8"/>
      <c r="H847" s="9"/>
      <c r="I847" s="9"/>
      <c r="J847" s="258"/>
    </row>
    <row r="848" spans="1:10" s="3" customFormat="1">
      <c r="A848" s="4"/>
      <c r="B848" s="36"/>
      <c r="C848" s="15"/>
      <c r="D848" s="15"/>
      <c r="E848" s="10"/>
      <c r="F848" s="17"/>
      <c r="G848" s="8"/>
      <c r="H848" s="9"/>
      <c r="I848" s="9"/>
      <c r="J848" s="258"/>
    </row>
    <row r="849" spans="1:10" s="3" customFormat="1">
      <c r="A849" s="4"/>
      <c r="B849" s="36"/>
      <c r="C849" s="15"/>
      <c r="D849" s="15"/>
      <c r="E849" s="10"/>
      <c r="F849" s="17"/>
      <c r="G849" s="8"/>
      <c r="H849" s="9"/>
      <c r="I849" s="9"/>
      <c r="J849" s="258"/>
    </row>
    <row r="850" spans="1:10" s="3" customFormat="1">
      <c r="A850" s="4"/>
      <c r="B850" s="36"/>
      <c r="C850" s="15"/>
      <c r="D850" s="15"/>
      <c r="E850" s="10"/>
      <c r="F850" s="17"/>
      <c r="G850" s="8"/>
      <c r="H850" s="9"/>
      <c r="I850" s="9"/>
      <c r="J850" s="258"/>
    </row>
    <row r="851" spans="1:10" s="3" customFormat="1">
      <c r="A851" s="4"/>
      <c r="B851" s="36"/>
      <c r="C851" s="15"/>
      <c r="D851" s="15"/>
      <c r="E851" s="10"/>
      <c r="F851" s="17"/>
      <c r="G851" s="8"/>
      <c r="H851" s="9"/>
      <c r="I851" s="9"/>
      <c r="J851" s="258"/>
    </row>
    <row r="852" spans="1:10" s="3" customFormat="1">
      <c r="A852" s="4"/>
      <c r="B852" s="36"/>
      <c r="C852" s="15"/>
      <c r="D852" s="15"/>
      <c r="E852" s="10"/>
      <c r="F852" s="17"/>
      <c r="G852" s="8"/>
      <c r="H852" s="9"/>
      <c r="I852" s="9"/>
      <c r="J852" s="258"/>
    </row>
    <row r="853" spans="1:10" s="3" customFormat="1">
      <c r="A853" s="4"/>
      <c r="B853" s="36"/>
      <c r="C853" s="15"/>
      <c r="D853" s="15"/>
      <c r="E853" s="10"/>
      <c r="F853" s="17"/>
      <c r="G853" s="8"/>
      <c r="H853" s="9"/>
      <c r="I853" s="9"/>
      <c r="J853" s="258"/>
    </row>
    <row r="854" spans="1:10" s="3" customFormat="1">
      <c r="A854" s="4"/>
      <c r="B854" s="36"/>
      <c r="C854" s="15"/>
      <c r="D854" s="15"/>
      <c r="E854" s="10"/>
      <c r="F854" s="17"/>
      <c r="G854" s="8"/>
      <c r="H854" s="9"/>
      <c r="I854" s="9"/>
      <c r="J854" s="258"/>
    </row>
    <row r="855" spans="1:10" s="3" customFormat="1">
      <c r="A855" s="4"/>
      <c r="B855" s="36"/>
      <c r="C855" s="15"/>
      <c r="D855" s="15"/>
      <c r="E855" s="10"/>
      <c r="F855" s="17"/>
      <c r="G855" s="8"/>
      <c r="H855" s="9"/>
      <c r="I855" s="9"/>
      <c r="J855" s="258"/>
    </row>
    <row r="856" spans="1:10" s="3" customFormat="1">
      <c r="A856" s="4"/>
      <c r="B856" s="36"/>
      <c r="C856" s="15"/>
      <c r="D856" s="15"/>
      <c r="E856" s="10"/>
      <c r="F856" s="17"/>
      <c r="G856" s="8"/>
      <c r="H856" s="9"/>
      <c r="I856" s="9"/>
      <c r="J856" s="258"/>
    </row>
    <row r="857" spans="1:10" s="3" customFormat="1">
      <c r="A857" s="4"/>
      <c r="B857" s="36"/>
      <c r="C857" s="15"/>
      <c r="D857" s="15"/>
      <c r="E857" s="10"/>
      <c r="F857" s="17"/>
      <c r="G857" s="8"/>
      <c r="H857" s="9"/>
      <c r="I857" s="9"/>
      <c r="J857" s="258"/>
    </row>
    <row r="858" spans="1:10" s="3" customFormat="1">
      <c r="A858" s="4"/>
      <c r="B858" s="36"/>
      <c r="C858" s="15"/>
      <c r="D858" s="15"/>
      <c r="E858" s="10"/>
      <c r="F858" s="17"/>
      <c r="G858" s="8"/>
      <c r="H858" s="9"/>
      <c r="I858" s="9"/>
      <c r="J858" s="258"/>
    </row>
    <row r="859" spans="1:10" s="3" customFormat="1">
      <c r="A859" s="4"/>
      <c r="B859" s="36"/>
      <c r="C859" s="15"/>
      <c r="D859" s="15"/>
      <c r="E859" s="10"/>
      <c r="F859" s="17"/>
      <c r="G859" s="8"/>
      <c r="H859" s="9"/>
      <c r="I859" s="9"/>
      <c r="J859" s="258"/>
    </row>
    <row r="860" spans="1:10" s="3" customFormat="1">
      <c r="A860" s="4"/>
      <c r="B860" s="36"/>
      <c r="C860" s="15"/>
      <c r="D860" s="15"/>
      <c r="E860" s="10"/>
      <c r="F860" s="17"/>
      <c r="G860" s="8"/>
      <c r="H860" s="9"/>
      <c r="I860" s="9"/>
      <c r="J860" s="258"/>
    </row>
    <row r="861" spans="1:10" s="3" customFormat="1">
      <c r="A861" s="4"/>
      <c r="B861" s="36"/>
      <c r="C861" s="15"/>
      <c r="D861" s="15"/>
      <c r="E861" s="10"/>
      <c r="F861" s="17"/>
      <c r="G861" s="8"/>
      <c r="H861" s="9"/>
      <c r="I861" s="9"/>
      <c r="J861" s="258"/>
    </row>
    <row r="862" spans="1:10" s="3" customFormat="1">
      <c r="A862" s="4"/>
      <c r="B862" s="36"/>
      <c r="C862" s="15"/>
      <c r="D862" s="15"/>
      <c r="E862" s="10"/>
      <c r="F862" s="17"/>
      <c r="G862" s="8"/>
      <c r="H862" s="9"/>
      <c r="I862" s="9"/>
      <c r="J862" s="258"/>
    </row>
    <row r="863" spans="1:10" s="3" customFormat="1">
      <c r="A863" s="4"/>
      <c r="B863" s="36"/>
      <c r="C863" s="15"/>
      <c r="D863" s="15"/>
      <c r="E863" s="10"/>
      <c r="F863" s="17"/>
      <c r="G863" s="8"/>
      <c r="H863" s="9"/>
      <c r="I863" s="9"/>
      <c r="J863" s="258"/>
    </row>
    <row r="864" spans="1:10" s="3" customFormat="1">
      <c r="A864" s="4"/>
      <c r="B864" s="36"/>
      <c r="C864" s="15"/>
      <c r="D864" s="15"/>
      <c r="E864" s="10"/>
      <c r="F864" s="17"/>
      <c r="G864" s="8"/>
      <c r="H864" s="9"/>
      <c r="I864" s="9"/>
      <c r="J864" s="258"/>
    </row>
    <row r="865" spans="1:10" s="3" customFormat="1">
      <c r="A865" s="4"/>
      <c r="B865" s="36"/>
      <c r="C865" s="15"/>
      <c r="D865" s="15"/>
      <c r="E865" s="10"/>
      <c r="F865" s="17"/>
      <c r="G865" s="8"/>
      <c r="H865" s="9"/>
      <c r="I865" s="9"/>
      <c r="J865" s="258"/>
    </row>
    <row r="866" spans="1:10" s="3" customFormat="1">
      <c r="A866" s="4"/>
      <c r="B866" s="36"/>
      <c r="C866" s="15"/>
      <c r="D866" s="15"/>
      <c r="E866" s="10"/>
      <c r="F866" s="17"/>
      <c r="G866" s="8"/>
      <c r="H866" s="9"/>
      <c r="I866" s="9"/>
      <c r="J866" s="258"/>
    </row>
    <row r="867" spans="1:10" s="3" customFormat="1">
      <c r="A867" s="4"/>
      <c r="B867" s="36"/>
      <c r="C867" s="15"/>
      <c r="D867" s="15"/>
      <c r="E867" s="10"/>
      <c r="F867" s="17"/>
      <c r="G867" s="8"/>
      <c r="H867" s="9"/>
      <c r="I867" s="9"/>
      <c r="J867" s="258"/>
    </row>
    <row r="868" spans="1:10" s="3" customFormat="1">
      <c r="A868" s="4"/>
      <c r="B868" s="36"/>
      <c r="C868" s="15"/>
      <c r="D868" s="15"/>
      <c r="E868" s="10"/>
      <c r="F868" s="17"/>
      <c r="G868" s="8"/>
      <c r="H868" s="9"/>
      <c r="I868" s="9"/>
      <c r="J868" s="258"/>
    </row>
    <row r="869" spans="1:10" s="3" customFormat="1">
      <c r="A869" s="4"/>
      <c r="B869" s="36"/>
      <c r="C869" s="15"/>
      <c r="D869" s="15"/>
      <c r="E869" s="10"/>
      <c r="F869" s="17"/>
      <c r="G869" s="8"/>
      <c r="H869" s="9"/>
      <c r="I869" s="9"/>
      <c r="J869" s="258"/>
    </row>
    <row r="870" spans="1:10" s="3" customFormat="1">
      <c r="A870" s="4"/>
      <c r="B870" s="36"/>
      <c r="C870" s="15"/>
      <c r="D870" s="15"/>
      <c r="E870" s="10"/>
      <c r="F870" s="17"/>
      <c r="G870" s="8"/>
      <c r="H870" s="9"/>
      <c r="I870" s="9"/>
      <c r="J870" s="258"/>
    </row>
    <row r="871" spans="1:10" s="3" customFormat="1">
      <c r="A871" s="4"/>
      <c r="B871" s="36"/>
      <c r="C871" s="15"/>
      <c r="D871" s="15"/>
      <c r="E871" s="10"/>
      <c r="F871" s="17"/>
      <c r="G871" s="8"/>
      <c r="H871" s="9"/>
      <c r="I871" s="9"/>
      <c r="J871" s="258"/>
    </row>
    <row r="872" spans="1:10" s="3" customFormat="1">
      <c r="A872" s="4"/>
      <c r="B872" s="36"/>
      <c r="C872" s="15"/>
      <c r="D872" s="15"/>
      <c r="E872" s="10"/>
      <c r="F872" s="17"/>
      <c r="G872" s="8"/>
      <c r="H872" s="9"/>
      <c r="I872" s="9"/>
      <c r="J872" s="258"/>
    </row>
    <row r="873" spans="1:10" s="3" customFormat="1">
      <c r="A873" s="4"/>
      <c r="B873" s="36"/>
      <c r="C873" s="15"/>
      <c r="D873" s="15"/>
      <c r="E873" s="10"/>
      <c r="F873" s="17"/>
      <c r="G873" s="8"/>
      <c r="H873" s="9"/>
      <c r="I873" s="9"/>
      <c r="J873" s="258"/>
    </row>
    <row r="874" spans="1:10" s="3" customFormat="1">
      <c r="A874" s="4"/>
      <c r="B874" s="36"/>
      <c r="C874" s="15"/>
      <c r="D874" s="15"/>
      <c r="E874" s="10"/>
      <c r="F874" s="17"/>
      <c r="G874" s="8"/>
      <c r="H874" s="9"/>
      <c r="I874" s="9"/>
      <c r="J874" s="258"/>
    </row>
    <row r="875" spans="1:10" s="3" customFormat="1">
      <c r="A875" s="4"/>
      <c r="B875" s="36"/>
      <c r="C875" s="15"/>
      <c r="D875" s="15"/>
      <c r="E875" s="10"/>
      <c r="F875" s="17"/>
      <c r="G875" s="8"/>
      <c r="H875" s="9"/>
      <c r="I875" s="9"/>
      <c r="J875" s="258"/>
    </row>
    <row r="876" spans="1:10" s="3" customFormat="1">
      <c r="A876" s="4"/>
      <c r="B876" s="36"/>
      <c r="C876" s="15"/>
      <c r="D876" s="15"/>
      <c r="E876" s="10"/>
      <c r="F876" s="17"/>
      <c r="G876" s="8"/>
      <c r="H876" s="9"/>
      <c r="I876" s="9"/>
      <c r="J876" s="258"/>
    </row>
    <row r="877" spans="1:10" s="3" customFormat="1">
      <c r="A877" s="4"/>
      <c r="B877" s="36"/>
      <c r="C877" s="15"/>
      <c r="D877" s="15"/>
      <c r="E877" s="10"/>
      <c r="F877" s="17"/>
      <c r="G877" s="8"/>
      <c r="H877" s="9"/>
      <c r="I877" s="9"/>
      <c r="J877" s="258"/>
    </row>
    <row r="878" spans="1:10" s="3" customFormat="1">
      <c r="A878" s="4"/>
      <c r="B878" s="36"/>
      <c r="C878" s="15"/>
      <c r="D878" s="15"/>
      <c r="E878" s="10"/>
      <c r="F878" s="17"/>
      <c r="G878" s="8"/>
      <c r="H878" s="9"/>
      <c r="I878" s="9"/>
      <c r="J878" s="258"/>
    </row>
    <row r="879" spans="1:10" s="3" customFormat="1">
      <c r="A879" s="4"/>
      <c r="B879" s="36"/>
      <c r="C879" s="15"/>
      <c r="D879" s="15"/>
      <c r="E879" s="10"/>
      <c r="F879" s="17"/>
      <c r="G879" s="8"/>
      <c r="H879" s="9"/>
      <c r="I879" s="9"/>
      <c r="J879" s="258"/>
    </row>
    <row r="880" spans="1:10" s="3" customFormat="1">
      <c r="A880" s="4"/>
      <c r="B880" s="36"/>
      <c r="C880" s="15"/>
      <c r="D880" s="15"/>
      <c r="E880" s="10"/>
      <c r="F880" s="17"/>
      <c r="G880" s="8"/>
      <c r="H880" s="9"/>
      <c r="I880" s="9"/>
      <c r="J880" s="258"/>
    </row>
    <row r="881" spans="1:10" s="3" customFormat="1">
      <c r="A881" s="4"/>
      <c r="B881" s="36"/>
      <c r="C881" s="15"/>
      <c r="D881" s="15"/>
      <c r="E881" s="10"/>
      <c r="F881" s="17"/>
      <c r="G881" s="8"/>
      <c r="H881" s="9"/>
      <c r="I881" s="9"/>
      <c r="J881" s="258"/>
    </row>
    <row r="882" spans="1:10" s="3" customFormat="1">
      <c r="A882" s="4"/>
      <c r="B882" s="36"/>
      <c r="C882" s="15"/>
      <c r="D882" s="15"/>
      <c r="E882" s="10"/>
      <c r="F882" s="17"/>
      <c r="G882" s="8"/>
      <c r="H882" s="9"/>
      <c r="I882" s="9"/>
      <c r="J882" s="258"/>
    </row>
    <row r="883" spans="1:10" s="3" customFormat="1">
      <c r="A883" s="4"/>
      <c r="B883" s="36"/>
      <c r="C883" s="15"/>
      <c r="D883" s="15"/>
      <c r="E883" s="10"/>
      <c r="F883" s="17"/>
      <c r="G883" s="8"/>
      <c r="H883" s="9"/>
      <c r="I883" s="9"/>
      <c r="J883" s="258"/>
    </row>
    <row r="884" spans="1:10" s="3" customFormat="1">
      <c r="A884" s="4"/>
      <c r="B884" s="36"/>
      <c r="C884" s="15"/>
      <c r="D884" s="15"/>
      <c r="E884" s="10"/>
      <c r="F884" s="17"/>
      <c r="G884" s="8"/>
      <c r="H884" s="9"/>
      <c r="I884" s="9"/>
      <c r="J884" s="258"/>
    </row>
    <row r="885" spans="1:10" s="3" customFormat="1">
      <c r="A885" s="4"/>
      <c r="B885" s="36"/>
      <c r="C885" s="15"/>
      <c r="D885" s="15"/>
      <c r="E885" s="10"/>
      <c r="F885" s="17"/>
      <c r="G885" s="8"/>
      <c r="H885" s="9"/>
      <c r="I885" s="9"/>
      <c r="J885" s="258"/>
    </row>
    <row r="886" spans="1:10" s="3" customFormat="1">
      <c r="A886" s="4"/>
      <c r="B886" s="36"/>
      <c r="C886" s="15"/>
      <c r="D886" s="15"/>
      <c r="E886" s="10"/>
      <c r="F886" s="17"/>
      <c r="G886" s="8"/>
      <c r="H886" s="9"/>
      <c r="I886" s="9"/>
      <c r="J886" s="258"/>
    </row>
    <row r="887" spans="1:10" s="3" customFormat="1">
      <c r="A887" s="4"/>
      <c r="B887" s="36"/>
      <c r="C887" s="15"/>
      <c r="D887" s="15"/>
      <c r="E887" s="10"/>
      <c r="F887" s="17"/>
      <c r="G887" s="8"/>
      <c r="H887" s="9"/>
      <c r="I887" s="9"/>
      <c r="J887" s="258"/>
    </row>
    <row r="888" spans="1:10" s="3" customFormat="1">
      <c r="A888" s="4"/>
      <c r="B888" s="36"/>
      <c r="C888" s="15"/>
      <c r="D888" s="15"/>
      <c r="E888" s="10"/>
      <c r="F888" s="17"/>
      <c r="G888" s="8"/>
      <c r="H888" s="9"/>
      <c r="I888" s="9"/>
      <c r="J888" s="258"/>
    </row>
    <row r="889" spans="1:10" s="3" customFormat="1">
      <c r="A889" s="4"/>
      <c r="B889" s="36"/>
      <c r="C889" s="15"/>
      <c r="D889" s="15"/>
      <c r="E889" s="10"/>
      <c r="F889" s="17"/>
      <c r="G889" s="8"/>
      <c r="H889" s="9"/>
      <c r="I889" s="9"/>
      <c r="J889" s="258"/>
    </row>
    <row r="890" spans="1:10" s="3" customFormat="1">
      <c r="A890" s="4"/>
      <c r="B890" s="36"/>
      <c r="C890" s="15"/>
      <c r="D890" s="15"/>
      <c r="E890" s="10"/>
      <c r="F890" s="17"/>
      <c r="G890" s="8"/>
      <c r="H890" s="9"/>
      <c r="I890" s="9"/>
      <c r="J890" s="258"/>
    </row>
    <row r="891" spans="1:10" s="3" customFormat="1">
      <c r="A891" s="4"/>
      <c r="B891" s="36"/>
      <c r="C891" s="15"/>
      <c r="D891" s="15"/>
      <c r="E891" s="10"/>
      <c r="F891" s="17"/>
      <c r="G891" s="8"/>
      <c r="H891" s="9"/>
      <c r="I891" s="9"/>
      <c r="J891" s="258"/>
    </row>
    <row r="892" spans="1:10" s="3" customFormat="1">
      <c r="A892" s="4"/>
      <c r="B892" s="36"/>
      <c r="C892" s="15"/>
      <c r="D892" s="15"/>
      <c r="E892" s="10"/>
      <c r="F892" s="17"/>
      <c r="G892" s="8"/>
      <c r="H892" s="9"/>
      <c r="I892" s="9"/>
      <c r="J892" s="258"/>
    </row>
    <row r="893" spans="1:10" s="3" customFormat="1">
      <c r="A893" s="4"/>
      <c r="B893" s="36"/>
      <c r="C893" s="15"/>
      <c r="D893" s="15"/>
      <c r="E893" s="10"/>
      <c r="F893" s="17"/>
      <c r="G893" s="8"/>
      <c r="H893" s="9"/>
      <c r="I893" s="9"/>
      <c r="J893" s="258"/>
    </row>
    <row r="894" spans="1:10" s="3" customFormat="1">
      <c r="A894" s="4"/>
      <c r="B894" s="36"/>
      <c r="C894" s="15"/>
      <c r="D894" s="15"/>
      <c r="E894" s="10"/>
      <c r="F894" s="17"/>
      <c r="G894" s="8"/>
      <c r="H894" s="9"/>
      <c r="I894" s="9"/>
      <c r="J894" s="258"/>
    </row>
    <row r="895" spans="1:10" s="3" customFormat="1">
      <c r="A895" s="4"/>
      <c r="B895" s="36"/>
      <c r="C895" s="15"/>
      <c r="D895" s="15"/>
      <c r="E895" s="10"/>
      <c r="F895" s="17"/>
      <c r="G895" s="8"/>
      <c r="H895" s="9"/>
      <c r="I895" s="9"/>
      <c r="J895" s="258"/>
    </row>
    <row r="896" spans="1:10" s="3" customFormat="1">
      <c r="A896" s="4"/>
      <c r="B896" s="36"/>
      <c r="C896" s="15"/>
      <c r="D896" s="15"/>
      <c r="E896" s="10"/>
      <c r="F896" s="17"/>
      <c r="G896" s="8"/>
      <c r="H896" s="9"/>
      <c r="I896" s="9"/>
      <c r="J896" s="258"/>
    </row>
    <row r="897" spans="1:10" s="3" customFormat="1">
      <c r="A897" s="4"/>
      <c r="B897" s="36"/>
      <c r="C897" s="15"/>
      <c r="D897" s="15"/>
      <c r="E897" s="10"/>
      <c r="F897" s="17"/>
      <c r="G897" s="8"/>
      <c r="H897" s="9"/>
      <c r="I897" s="9"/>
      <c r="J897" s="258"/>
    </row>
    <row r="898" spans="1:10" s="3" customFormat="1">
      <c r="A898" s="4"/>
      <c r="B898" s="36"/>
      <c r="C898" s="15"/>
      <c r="D898" s="15"/>
      <c r="E898" s="10"/>
      <c r="F898" s="17"/>
      <c r="G898" s="8"/>
      <c r="H898" s="9"/>
      <c r="I898" s="9"/>
      <c r="J898" s="258"/>
    </row>
    <row r="899" spans="1:10" s="3" customFormat="1">
      <c r="A899" s="4"/>
      <c r="B899" s="36"/>
      <c r="C899" s="15"/>
      <c r="D899" s="15"/>
      <c r="E899" s="10"/>
      <c r="F899" s="17"/>
      <c r="G899" s="8"/>
      <c r="H899" s="9"/>
      <c r="I899" s="9"/>
      <c r="J899" s="258"/>
    </row>
    <row r="900" spans="1:10" s="3" customFormat="1">
      <c r="A900" s="4"/>
      <c r="B900" s="36"/>
      <c r="C900" s="15"/>
      <c r="D900" s="15"/>
      <c r="E900" s="10"/>
      <c r="F900" s="17"/>
      <c r="G900" s="8"/>
      <c r="H900" s="9"/>
      <c r="I900" s="9"/>
      <c r="J900" s="258"/>
    </row>
    <row r="901" spans="1:10" s="3" customFormat="1">
      <c r="A901" s="4"/>
      <c r="B901" s="36"/>
      <c r="C901" s="15"/>
      <c r="D901" s="15"/>
      <c r="E901" s="10"/>
      <c r="F901" s="17"/>
      <c r="G901" s="8"/>
      <c r="H901" s="9"/>
      <c r="I901" s="9"/>
      <c r="J901" s="258"/>
    </row>
    <row r="902" spans="1:10" s="3" customFormat="1">
      <c r="A902" s="4"/>
      <c r="B902" s="36"/>
      <c r="C902" s="15"/>
      <c r="D902" s="15"/>
      <c r="E902" s="10"/>
      <c r="F902" s="17"/>
      <c r="G902" s="8"/>
      <c r="H902" s="9"/>
      <c r="I902" s="9"/>
      <c r="J902" s="258"/>
    </row>
    <row r="903" spans="1:10" s="3" customFormat="1">
      <c r="A903" s="4"/>
      <c r="B903" s="36"/>
      <c r="C903" s="15"/>
      <c r="D903" s="15"/>
      <c r="E903" s="10"/>
      <c r="F903" s="17"/>
      <c r="G903" s="8"/>
      <c r="H903" s="9"/>
      <c r="I903" s="9"/>
      <c r="J903" s="258"/>
    </row>
    <row r="904" spans="1:10" s="3" customFormat="1">
      <c r="A904" s="4"/>
      <c r="B904" s="36"/>
      <c r="C904" s="15"/>
      <c r="D904" s="15"/>
      <c r="E904" s="10"/>
      <c r="F904" s="17"/>
      <c r="G904" s="8"/>
      <c r="H904" s="9"/>
      <c r="I904" s="9"/>
      <c r="J904" s="258"/>
    </row>
    <row r="905" spans="1:10" s="3" customFormat="1">
      <c r="A905" s="4"/>
      <c r="B905" s="36"/>
      <c r="C905" s="15"/>
      <c r="D905" s="15"/>
      <c r="E905" s="10"/>
      <c r="F905" s="17"/>
      <c r="G905" s="8"/>
      <c r="H905" s="9"/>
      <c r="I905" s="9"/>
      <c r="J905" s="258"/>
    </row>
    <row r="906" spans="1:10" s="3" customFormat="1">
      <c r="A906" s="4"/>
      <c r="B906" s="36"/>
      <c r="C906" s="15"/>
      <c r="D906" s="15"/>
      <c r="E906" s="10"/>
      <c r="F906" s="17"/>
      <c r="G906" s="8"/>
      <c r="H906" s="9"/>
      <c r="I906" s="9"/>
      <c r="J906" s="258"/>
    </row>
    <row r="907" spans="1:10" s="3" customFormat="1">
      <c r="A907" s="4"/>
      <c r="B907" s="36"/>
      <c r="C907" s="15"/>
      <c r="D907" s="15"/>
      <c r="E907" s="10"/>
      <c r="F907" s="17"/>
      <c r="G907" s="8"/>
      <c r="H907" s="9"/>
      <c r="I907" s="9"/>
      <c r="J907" s="258"/>
    </row>
    <row r="908" spans="1:10" s="3" customFormat="1">
      <c r="A908" s="4"/>
      <c r="B908" s="36"/>
      <c r="C908" s="15"/>
      <c r="D908" s="15"/>
      <c r="E908" s="10"/>
      <c r="F908" s="17"/>
      <c r="G908" s="8"/>
      <c r="H908" s="9"/>
      <c r="I908" s="9"/>
      <c r="J908" s="258"/>
    </row>
    <row r="909" spans="1:10" s="3" customFormat="1">
      <c r="A909" s="4"/>
      <c r="B909" s="36"/>
      <c r="C909" s="15"/>
      <c r="D909" s="15"/>
      <c r="E909" s="10"/>
      <c r="F909" s="17"/>
      <c r="G909" s="8"/>
      <c r="H909" s="9"/>
      <c r="I909" s="9"/>
      <c r="J909" s="258"/>
    </row>
    <row r="910" spans="1:10" s="3" customFormat="1">
      <c r="A910" s="4"/>
      <c r="B910" s="36"/>
      <c r="C910" s="15"/>
      <c r="D910" s="15"/>
      <c r="E910" s="10"/>
      <c r="F910" s="17"/>
      <c r="G910" s="8"/>
      <c r="H910" s="9"/>
      <c r="I910" s="9"/>
      <c r="J910" s="258"/>
    </row>
    <row r="911" spans="1:10" s="3" customFormat="1">
      <c r="A911" s="4"/>
      <c r="B911" s="36"/>
      <c r="C911" s="15"/>
      <c r="D911" s="15"/>
      <c r="E911" s="10"/>
      <c r="F911" s="17"/>
      <c r="G911" s="8"/>
      <c r="H911" s="9"/>
      <c r="I911" s="9"/>
      <c r="J911" s="258"/>
    </row>
    <row r="912" spans="1:10" s="3" customFormat="1">
      <c r="A912" s="4"/>
      <c r="B912" s="36"/>
      <c r="C912" s="15"/>
      <c r="D912" s="15"/>
      <c r="E912" s="10"/>
      <c r="F912" s="17"/>
      <c r="G912" s="8"/>
      <c r="H912" s="9"/>
      <c r="I912" s="9"/>
      <c r="J912" s="258"/>
    </row>
    <row r="913" spans="1:10" s="3" customFormat="1">
      <c r="A913" s="4"/>
      <c r="B913" s="36"/>
      <c r="C913" s="15"/>
      <c r="D913" s="15"/>
      <c r="E913" s="10"/>
      <c r="F913" s="17"/>
      <c r="G913" s="8"/>
      <c r="H913" s="9"/>
      <c r="I913" s="9"/>
      <c r="J913" s="258"/>
    </row>
    <row r="914" spans="1:10" s="3" customFormat="1">
      <c r="A914" s="4"/>
      <c r="B914" s="36"/>
      <c r="C914" s="15"/>
      <c r="D914" s="15"/>
      <c r="E914" s="10"/>
      <c r="F914" s="17"/>
      <c r="G914" s="8"/>
      <c r="H914" s="9"/>
      <c r="I914" s="9"/>
      <c r="J914" s="258"/>
    </row>
    <row r="915" spans="1:10" s="3" customFormat="1">
      <c r="A915" s="4"/>
      <c r="B915" s="36"/>
      <c r="C915" s="15"/>
      <c r="D915" s="15"/>
      <c r="E915" s="10"/>
      <c r="F915" s="17"/>
      <c r="G915" s="8"/>
      <c r="H915" s="9"/>
      <c r="I915" s="9"/>
      <c r="J915" s="258"/>
    </row>
    <row r="916" spans="1:10" s="3" customFormat="1">
      <c r="A916" s="4"/>
      <c r="B916" s="36"/>
      <c r="C916" s="15"/>
      <c r="D916" s="15"/>
      <c r="E916" s="10"/>
      <c r="F916" s="17"/>
      <c r="G916" s="8"/>
      <c r="H916" s="9"/>
      <c r="I916" s="9"/>
      <c r="J916" s="258"/>
    </row>
    <row r="917" spans="1:10" s="3" customFormat="1">
      <c r="A917" s="4"/>
      <c r="B917" s="36"/>
      <c r="C917" s="15"/>
      <c r="D917" s="15"/>
      <c r="E917" s="10"/>
      <c r="F917" s="17"/>
      <c r="G917" s="8"/>
      <c r="H917" s="9"/>
      <c r="I917" s="9"/>
      <c r="J917" s="258"/>
    </row>
    <row r="918" spans="1:10" s="3" customFormat="1">
      <c r="A918" s="4"/>
      <c r="B918" s="36"/>
      <c r="C918" s="15"/>
      <c r="D918" s="15"/>
      <c r="E918" s="10"/>
      <c r="F918" s="17"/>
      <c r="G918" s="8"/>
      <c r="H918" s="9"/>
      <c r="I918" s="9"/>
      <c r="J918" s="258"/>
    </row>
    <row r="919" spans="1:10" s="3" customFormat="1">
      <c r="A919" s="4"/>
      <c r="B919" s="36"/>
      <c r="C919" s="15"/>
      <c r="D919" s="15"/>
      <c r="E919" s="10"/>
      <c r="F919" s="17"/>
      <c r="G919" s="8"/>
      <c r="H919" s="9"/>
      <c r="I919" s="9"/>
      <c r="J919" s="258"/>
    </row>
    <row r="920" spans="1:10" s="3" customFormat="1">
      <c r="A920" s="4"/>
      <c r="B920" s="36"/>
      <c r="C920" s="15"/>
      <c r="D920" s="15"/>
      <c r="E920" s="10"/>
      <c r="F920" s="17"/>
      <c r="G920" s="8"/>
      <c r="H920" s="9"/>
      <c r="I920" s="9"/>
      <c r="J920" s="258"/>
    </row>
    <row r="921" spans="1:10" s="3" customFormat="1">
      <c r="A921" s="4"/>
      <c r="B921" s="36"/>
      <c r="C921" s="15"/>
      <c r="D921" s="15"/>
      <c r="E921" s="10"/>
      <c r="F921" s="17"/>
      <c r="G921" s="8"/>
      <c r="H921" s="9"/>
      <c r="I921" s="9"/>
      <c r="J921" s="258"/>
    </row>
    <row r="922" spans="1:10" s="3" customFormat="1">
      <c r="A922" s="4"/>
      <c r="B922" s="36"/>
      <c r="C922" s="15"/>
      <c r="D922" s="15"/>
      <c r="E922" s="10"/>
      <c r="F922" s="17"/>
      <c r="G922" s="8"/>
      <c r="H922" s="9"/>
      <c r="I922" s="9"/>
      <c r="J922" s="258"/>
    </row>
    <row r="923" spans="1:10" s="3" customFormat="1">
      <c r="A923" s="4"/>
      <c r="B923" s="36"/>
      <c r="C923" s="15"/>
      <c r="D923" s="15"/>
      <c r="E923" s="10"/>
      <c r="F923" s="17"/>
      <c r="G923" s="8"/>
      <c r="H923" s="9"/>
      <c r="I923" s="9"/>
      <c r="J923" s="258"/>
    </row>
    <row r="924" spans="1:10" s="3" customFormat="1">
      <c r="A924" s="4"/>
      <c r="B924" s="36"/>
      <c r="C924" s="15"/>
      <c r="D924" s="15"/>
      <c r="E924" s="10"/>
      <c r="F924" s="17"/>
      <c r="G924" s="8"/>
      <c r="H924" s="9"/>
      <c r="I924" s="9"/>
      <c r="J924" s="258"/>
    </row>
    <row r="925" spans="1:10" s="3" customFormat="1">
      <c r="A925" s="4"/>
      <c r="B925" s="36"/>
      <c r="C925" s="15"/>
      <c r="D925" s="15"/>
      <c r="E925" s="10"/>
      <c r="F925" s="17"/>
      <c r="G925" s="8"/>
      <c r="H925" s="9"/>
      <c r="I925" s="9"/>
      <c r="J925" s="258"/>
    </row>
    <row r="926" spans="1:10" s="3" customFormat="1">
      <c r="A926" s="4"/>
      <c r="B926" s="36"/>
      <c r="C926" s="15"/>
      <c r="D926" s="15"/>
      <c r="E926" s="10"/>
      <c r="F926" s="17"/>
      <c r="G926" s="8"/>
      <c r="H926" s="9"/>
      <c r="I926" s="9"/>
      <c r="J926" s="258"/>
    </row>
    <row r="927" spans="1:10" s="3" customFormat="1">
      <c r="A927" s="4"/>
      <c r="B927" s="36"/>
      <c r="C927" s="15"/>
      <c r="D927" s="15"/>
      <c r="E927" s="10"/>
      <c r="F927" s="17"/>
      <c r="G927" s="8"/>
      <c r="H927" s="9"/>
      <c r="I927" s="9"/>
      <c r="J927" s="258"/>
    </row>
    <row r="928" spans="1:10" s="3" customFormat="1">
      <c r="A928" s="4"/>
      <c r="B928" s="36"/>
      <c r="C928" s="15"/>
      <c r="D928" s="15"/>
      <c r="E928" s="10"/>
      <c r="F928" s="17"/>
      <c r="G928" s="8"/>
      <c r="H928" s="9"/>
      <c r="I928" s="9"/>
      <c r="J928" s="258"/>
    </row>
    <row r="929" spans="1:10" s="3" customFormat="1">
      <c r="A929" s="4"/>
      <c r="B929" s="36"/>
      <c r="C929" s="15"/>
      <c r="D929" s="15"/>
      <c r="E929" s="10"/>
      <c r="F929" s="17"/>
      <c r="G929" s="8"/>
      <c r="H929" s="9"/>
      <c r="I929" s="9"/>
      <c r="J929" s="258"/>
    </row>
    <row r="930" spans="1:10" s="3" customFormat="1">
      <c r="A930" s="4"/>
      <c r="B930" s="36"/>
      <c r="C930" s="15"/>
      <c r="D930" s="15"/>
      <c r="E930" s="10"/>
      <c r="F930" s="17"/>
      <c r="G930" s="8"/>
      <c r="H930" s="9"/>
      <c r="I930" s="9"/>
      <c r="J930" s="258"/>
    </row>
    <row r="931" spans="1:10" s="3" customFormat="1">
      <c r="A931" s="4"/>
      <c r="B931" s="36"/>
      <c r="C931" s="15"/>
      <c r="D931" s="15"/>
      <c r="E931" s="10"/>
      <c r="F931" s="17"/>
      <c r="G931" s="8"/>
      <c r="H931" s="9"/>
      <c r="I931" s="9"/>
      <c r="J931" s="258"/>
    </row>
    <row r="932" spans="1:10" s="3" customFormat="1">
      <c r="A932" s="4"/>
      <c r="B932" s="36"/>
      <c r="C932" s="15"/>
      <c r="D932" s="15"/>
      <c r="E932" s="10"/>
      <c r="F932" s="17"/>
      <c r="G932" s="8"/>
      <c r="H932" s="9"/>
      <c r="I932" s="9"/>
      <c r="J932" s="258"/>
    </row>
    <row r="933" spans="1:10" s="3" customFormat="1">
      <c r="A933" s="4"/>
      <c r="B933" s="36"/>
      <c r="C933" s="15"/>
      <c r="D933" s="15"/>
      <c r="E933" s="10"/>
      <c r="F933" s="17"/>
      <c r="G933" s="8"/>
      <c r="H933" s="9"/>
      <c r="I933" s="9"/>
      <c r="J933" s="258"/>
    </row>
    <row r="934" spans="1:10" s="3" customFormat="1">
      <c r="A934" s="4"/>
      <c r="B934" s="36"/>
      <c r="C934" s="15"/>
      <c r="D934" s="15"/>
      <c r="E934" s="10"/>
      <c r="F934" s="17"/>
      <c r="G934" s="8"/>
      <c r="H934" s="9"/>
      <c r="I934" s="9"/>
      <c r="J934" s="258"/>
    </row>
    <row r="935" spans="1:10" s="3" customFormat="1">
      <c r="A935" s="4"/>
      <c r="B935" s="36"/>
      <c r="C935" s="15"/>
      <c r="D935" s="15"/>
      <c r="E935" s="10"/>
      <c r="F935" s="17"/>
      <c r="G935" s="8"/>
      <c r="H935" s="9"/>
      <c r="I935" s="9"/>
      <c r="J935" s="258"/>
    </row>
    <row r="936" spans="1:10" s="3" customFormat="1">
      <c r="A936" s="4"/>
      <c r="B936" s="36"/>
      <c r="C936" s="15"/>
      <c r="D936" s="15"/>
      <c r="E936" s="10"/>
      <c r="F936" s="17"/>
      <c r="G936" s="8"/>
      <c r="H936" s="9"/>
      <c r="I936" s="9"/>
      <c r="J936" s="258"/>
    </row>
    <row r="937" spans="1:10" s="3" customFormat="1">
      <c r="A937" s="4"/>
      <c r="B937" s="36"/>
      <c r="C937" s="15"/>
      <c r="D937" s="15"/>
      <c r="E937" s="10"/>
      <c r="F937" s="17"/>
      <c r="G937" s="8"/>
      <c r="H937" s="9"/>
      <c r="I937" s="9"/>
      <c r="J937" s="258"/>
    </row>
    <row r="938" spans="1:10" s="3" customFormat="1">
      <c r="A938" s="4"/>
      <c r="B938" s="36"/>
      <c r="C938" s="15"/>
      <c r="D938" s="15"/>
      <c r="E938" s="10"/>
      <c r="F938" s="17"/>
      <c r="G938" s="8"/>
      <c r="H938" s="9"/>
      <c r="I938" s="9"/>
      <c r="J938" s="258"/>
    </row>
    <row r="939" spans="1:10" s="3" customFormat="1">
      <c r="A939" s="4"/>
      <c r="B939" s="36"/>
      <c r="C939" s="15"/>
      <c r="D939" s="15"/>
      <c r="E939" s="10"/>
      <c r="F939" s="17"/>
      <c r="G939" s="8"/>
      <c r="H939" s="9"/>
      <c r="I939" s="9"/>
      <c r="J939" s="258"/>
    </row>
    <row r="940" spans="1:10" s="3" customFormat="1">
      <c r="A940" s="4"/>
      <c r="B940" s="36"/>
      <c r="C940" s="15"/>
      <c r="D940" s="15"/>
      <c r="E940" s="10"/>
      <c r="F940" s="17"/>
      <c r="G940" s="8"/>
      <c r="H940" s="9"/>
      <c r="I940" s="9"/>
      <c r="J940" s="258"/>
    </row>
    <row r="941" spans="1:10" s="3" customFormat="1">
      <c r="A941" s="4"/>
      <c r="B941" s="36"/>
      <c r="C941" s="15"/>
      <c r="D941" s="15"/>
      <c r="E941" s="10"/>
      <c r="F941" s="17"/>
      <c r="G941" s="8"/>
      <c r="H941" s="9"/>
      <c r="I941" s="9"/>
      <c r="J941" s="258"/>
    </row>
    <row r="942" spans="1:10" s="3" customFormat="1">
      <c r="A942" s="4"/>
      <c r="B942" s="36"/>
      <c r="C942" s="15"/>
      <c r="D942" s="15"/>
      <c r="E942" s="10"/>
      <c r="F942" s="17"/>
      <c r="G942" s="8"/>
      <c r="H942" s="9"/>
      <c r="I942" s="9"/>
      <c r="J942" s="258"/>
    </row>
    <row r="943" spans="1:10" s="3" customFormat="1">
      <c r="A943" s="4"/>
      <c r="B943" s="36"/>
      <c r="C943" s="15"/>
      <c r="D943" s="15"/>
      <c r="E943" s="10"/>
      <c r="F943" s="17"/>
      <c r="G943" s="8"/>
      <c r="H943" s="9"/>
      <c r="I943" s="9"/>
      <c r="J943" s="258"/>
    </row>
    <row r="944" spans="1:10" s="3" customFormat="1">
      <c r="A944" s="4"/>
      <c r="B944" s="36"/>
      <c r="C944" s="15"/>
      <c r="D944" s="15"/>
      <c r="E944" s="10"/>
      <c r="F944" s="17"/>
      <c r="G944" s="8"/>
      <c r="H944" s="9"/>
      <c r="I944" s="9"/>
      <c r="J944" s="258"/>
    </row>
    <row r="945" spans="1:10" s="3" customFormat="1">
      <c r="A945" s="4"/>
      <c r="B945" s="36"/>
      <c r="C945" s="15"/>
      <c r="D945" s="15"/>
      <c r="E945" s="10"/>
      <c r="F945" s="17"/>
      <c r="G945" s="8"/>
      <c r="H945" s="9"/>
      <c r="I945" s="9"/>
      <c r="J945" s="258"/>
    </row>
    <row r="946" spans="1:10" s="3" customFormat="1">
      <c r="A946" s="4"/>
      <c r="B946" s="36"/>
      <c r="C946" s="15"/>
      <c r="D946" s="15"/>
      <c r="E946" s="10"/>
      <c r="F946" s="17"/>
      <c r="G946" s="8"/>
      <c r="H946" s="9"/>
      <c r="I946" s="9"/>
      <c r="J946" s="258"/>
    </row>
    <row r="947" spans="1:10" s="3" customFormat="1">
      <c r="A947" s="4"/>
      <c r="B947" s="36"/>
      <c r="C947" s="15"/>
      <c r="D947" s="15"/>
      <c r="E947" s="10"/>
      <c r="F947" s="17"/>
      <c r="G947" s="8"/>
      <c r="H947" s="9"/>
      <c r="I947" s="9"/>
      <c r="J947" s="258"/>
    </row>
    <row r="948" spans="1:10" s="3" customFormat="1">
      <c r="A948" s="4"/>
      <c r="B948" s="36"/>
      <c r="C948" s="15"/>
      <c r="D948" s="15"/>
      <c r="E948" s="10"/>
      <c r="F948" s="17"/>
      <c r="G948" s="8"/>
      <c r="H948" s="9"/>
      <c r="I948" s="9"/>
      <c r="J948" s="258"/>
    </row>
    <row r="949" spans="1:10" s="3" customFormat="1">
      <c r="A949" s="4"/>
      <c r="B949" s="36"/>
      <c r="C949" s="15"/>
      <c r="D949" s="15"/>
      <c r="E949" s="10"/>
      <c r="F949" s="17"/>
      <c r="G949" s="8"/>
      <c r="H949" s="9"/>
      <c r="I949" s="9"/>
      <c r="J949" s="258"/>
    </row>
    <row r="950" spans="1:10" s="3" customFormat="1">
      <c r="A950" s="4"/>
      <c r="B950" s="36"/>
      <c r="C950" s="15"/>
      <c r="D950" s="15"/>
      <c r="E950" s="10"/>
      <c r="F950" s="17"/>
      <c r="G950" s="8"/>
      <c r="H950" s="9"/>
      <c r="I950" s="9"/>
      <c r="J950" s="258"/>
    </row>
    <row r="951" spans="1:10" s="3" customFormat="1">
      <c r="A951" s="4"/>
      <c r="B951" s="36"/>
      <c r="C951" s="15"/>
      <c r="D951" s="15"/>
      <c r="E951" s="10"/>
      <c r="F951" s="17"/>
      <c r="G951" s="8"/>
      <c r="H951" s="9"/>
      <c r="I951" s="9"/>
      <c r="J951" s="258"/>
    </row>
    <row r="952" spans="1:10" s="3" customFormat="1">
      <c r="A952" s="4"/>
      <c r="B952" s="36"/>
      <c r="C952" s="15"/>
      <c r="D952" s="15"/>
      <c r="E952" s="10"/>
      <c r="F952" s="17"/>
      <c r="G952" s="8"/>
      <c r="H952" s="9"/>
      <c r="I952" s="9"/>
      <c r="J952" s="258"/>
    </row>
    <row r="953" spans="1:10" s="3" customFormat="1">
      <c r="A953" s="4"/>
      <c r="B953" s="36"/>
      <c r="C953" s="15"/>
      <c r="D953" s="15"/>
      <c r="E953" s="10"/>
      <c r="F953" s="17"/>
      <c r="G953" s="8"/>
      <c r="H953" s="9"/>
      <c r="I953" s="9"/>
      <c r="J953" s="258"/>
    </row>
    <row r="954" spans="1:10" s="3" customFormat="1">
      <c r="A954" s="4"/>
      <c r="B954" s="36"/>
      <c r="C954" s="15"/>
      <c r="D954" s="15"/>
      <c r="E954" s="10"/>
      <c r="F954" s="17"/>
      <c r="G954" s="8"/>
      <c r="H954" s="9"/>
      <c r="I954" s="9"/>
      <c r="J954" s="258"/>
    </row>
    <row r="955" spans="1:10" s="3" customFormat="1">
      <c r="A955" s="4"/>
      <c r="B955" s="36"/>
      <c r="C955" s="15"/>
      <c r="D955" s="15"/>
      <c r="E955" s="10"/>
      <c r="F955" s="17"/>
      <c r="G955" s="8"/>
      <c r="H955" s="9"/>
      <c r="I955" s="9"/>
      <c r="J955" s="258"/>
    </row>
    <row r="956" spans="1:10" s="3" customFormat="1">
      <c r="A956" s="4"/>
      <c r="B956" s="36"/>
      <c r="C956" s="15"/>
      <c r="D956" s="15"/>
      <c r="E956" s="10"/>
      <c r="F956" s="17"/>
      <c r="G956" s="8"/>
      <c r="H956" s="9"/>
      <c r="I956" s="9"/>
      <c r="J956" s="258"/>
    </row>
    <row r="957" spans="1:10" s="3" customFormat="1">
      <c r="A957" s="4"/>
      <c r="B957" s="36"/>
      <c r="C957" s="15"/>
      <c r="D957" s="15"/>
      <c r="E957" s="10"/>
      <c r="F957" s="17"/>
      <c r="G957" s="8"/>
      <c r="H957" s="9"/>
      <c r="I957" s="9"/>
      <c r="J957" s="258"/>
    </row>
    <row r="958" spans="1:10" s="3" customFormat="1">
      <c r="A958" s="4"/>
      <c r="B958" s="36"/>
      <c r="C958" s="15"/>
      <c r="D958" s="15"/>
      <c r="E958" s="10"/>
      <c r="F958" s="17"/>
      <c r="G958" s="8"/>
      <c r="H958" s="9"/>
      <c r="I958" s="9"/>
      <c r="J958" s="258"/>
    </row>
    <row r="959" spans="1:10" s="3" customFormat="1">
      <c r="A959" s="4"/>
      <c r="B959" s="36"/>
      <c r="C959" s="15"/>
      <c r="D959" s="15"/>
      <c r="E959" s="10"/>
      <c r="F959" s="17"/>
      <c r="G959" s="8"/>
      <c r="H959" s="9"/>
      <c r="I959" s="9"/>
      <c r="J959" s="258"/>
    </row>
    <row r="960" spans="1:10" s="3" customFormat="1">
      <c r="A960" s="4"/>
      <c r="B960" s="36"/>
      <c r="C960" s="15"/>
      <c r="D960" s="15"/>
      <c r="E960" s="10"/>
      <c r="F960" s="17"/>
      <c r="G960" s="8"/>
      <c r="H960" s="9"/>
      <c r="I960" s="9"/>
      <c r="J960" s="258"/>
    </row>
    <row r="961" spans="1:10" s="3" customFormat="1">
      <c r="A961" s="4"/>
      <c r="B961" s="36"/>
      <c r="C961" s="15"/>
      <c r="D961" s="15"/>
      <c r="E961" s="10"/>
      <c r="F961" s="17"/>
      <c r="G961" s="8"/>
      <c r="H961" s="9"/>
      <c r="I961" s="9"/>
      <c r="J961" s="258"/>
    </row>
    <row r="962" spans="1:10" s="3" customFormat="1">
      <c r="A962" s="4"/>
      <c r="B962" s="36"/>
      <c r="C962" s="15"/>
      <c r="D962" s="15"/>
      <c r="E962" s="10"/>
      <c r="F962" s="17"/>
      <c r="G962" s="8"/>
      <c r="H962" s="9"/>
      <c r="I962" s="9"/>
      <c r="J962" s="258"/>
    </row>
    <row r="963" spans="1:10" s="3" customFormat="1">
      <c r="A963" s="4"/>
      <c r="B963" s="36"/>
      <c r="C963" s="15"/>
      <c r="D963" s="15"/>
      <c r="E963" s="10"/>
      <c r="F963" s="17"/>
      <c r="G963" s="8"/>
      <c r="H963" s="9"/>
      <c r="I963" s="9"/>
      <c r="J963" s="258"/>
    </row>
    <row r="964" spans="1:10" s="3" customFormat="1">
      <c r="A964" s="4"/>
      <c r="B964" s="36"/>
      <c r="C964" s="15"/>
      <c r="D964" s="15"/>
      <c r="E964" s="10"/>
      <c r="F964" s="17"/>
      <c r="G964" s="8"/>
      <c r="H964" s="9"/>
      <c r="I964" s="9"/>
      <c r="J964" s="258"/>
    </row>
    <row r="965" spans="1:10" s="3" customFormat="1">
      <c r="A965" s="4"/>
      <c r="B965" s="36"/>
      <c r="C965" s="15"/>
      <c r="D965" s="15"/>
      <c r="E965" s="10"/>
      <c r="F965" s="17"/>
      <c r="G965" s="8"/>
      <c r="H965" s="9"/>
      <c r="I965" s="9"/>
      <c r="J965" s="258"/>
    </row>
    <row r="966" spans="1:10" s="3" customFormat="1">
      <c r="A966" s="4"/>
      <c r="B966" s="36"/>
      <c r="C966" s="15"/>
      <c r="D966" s="15"/>
      <c r="E966" s="10"/>
      <c r="F966" s="17"/>
      <c r="G966" s="8"/>
      <c r="H966" s="9"/>
      <c r="I966" s="9"/>
      <c r="J966" s="258"/>
    </row>
    <row r="967" spans="1:10" s="3" customFormat="1">
      <c r="A967" s="4"/>
      <c r="B967" s="36"/>
      <c r="C967" s="15"/>
      <c r="D967" s="15"/>
      <c r="E967" s="10"/>
      <c r="F967" s="17"/>
      <c r="G967" s="8"/>
      <c r="H967" s="9"/>
      <c r="I967" s="9"/>
      <c r="J967" s="258"/>
    </row>
    <row r="968" spans="1:10" s="3" customFormat="1">
      <c r="A968" s="4"/>
      <c r="B968" s="36"/>
      <c r="C968" s="15"/>
      <c r="D968" s="15"/>
      <c r="E968" s="10"/>
      <c r="F968" s="17"/>
      <c r="G968" s="8"/>
      <c r="H968" s="9"/>
      <c r="I968" s="9"/>
      <c r="J968" s="258"/>
    </row>
    <row r="969" spans="1:10" s="3" customFormat="1">
      <c r="A969" s="4"/>
      <c r="B969" s="36"/>
      <c r="C969" s="15"/>
      <c r="D969" s="15"/>
      <c r="E969" s="10"/>
      <c r="F969" s="17"/>
      <c r="G969" s="8"/>
      <c r="H969" s="9"/>
      <c r="I969" s="9"/>
      <c r="J969" s="258"/>
    </row>
    <row r="970" spans="1:10" s="3" customFormat="1">
      <c r="A970" s="4"/>
      <c r="B970" s="36"/>
      <c r="C970" s="15"/>
      <c r="D970" s="15"/>
      <c r="E970" s="10"/>
      <c r="F970" s="17"/>
      <c r="G970" s="8"/>
      <c r="H970" s="9"/>
      <c r="I970" s="9"/>
      <c r="J970" s="258"/>
    </row>
    <row r="971" spans="1:10" s="3" customFormat="1">
      <c r="A971" s="4"/>
      <c r="B971" s="36"/>
      <c r="C971" s="15"/>
      <c r="D971" s="15"/>
      <c r="E971" s="10"/>
      <c r="F971" s="17"/>
      <c r="G971" s="8"/>
      <c r="H971" s="9"/>
      <c r="I971" s="9"/>
      <c r="J971" s="258"/>
    </row>
    <row r="972" spans="1:10" s="3" customFormat="1">
      <c r="A972" s="4"/>
      <c r="B972" s="36"/>
      <c r="C972" s="15"/>
      <c r="D972" s="15"/>
      <c r="E972" s="10"/>
      <c r="F972" s="17"/>
      <c r="G972" s="8"/>
      <c r="H972" s="9"/>
      <c r="I972" s="9"/>
      <c r="J972" s="258"/>
    </row>
    <row r="973" spans="1:10" s="3" customFormat="1">
      <c r="A973" s="4"/>
      <c r="B973" s="36"/>
      <c r="C973" s="15"/>
      <c r="D973" s="15"/>
      <c r="E973" s="10"/>
      <c r="F973" s="17"/>
      <c r="G973" s="8"/>
      <c r="H973" s="9"/>
      <c r="I973" s="9"/>
      <c r="J973" s="258"/>
    </row>
    <row r="974" spans="1:10" s="3" customFormat="1">
      <c r="A974" s="4"/>
      <c r="B974" s="36"/>
      <c r="C974" s="15"/>
      <c r="D974" s="15"/>
      <c r="E974" s="10"/>
      <c r="F974" s="17"/>
      <c r="G974" s="8"/>
      <c r="H974" s="9"/>
      <c r="I974" s="9"/>
      <c r="J974" s="258"/>
    </row>
    <row r="975" spans="1:10" s="3" customFormat="1">
      <c r="A975" s="4"/>
      <c r="B975" s="36"/>
      <c r="C975" s="15"/>
      <c r="D975" s="15"/>
      <c r="E975" s="10"/>
      <c r="F975" s="17"/>
      <c r="G975" s="8"/>
      <c r="H975" s="9"/>
      <c r="I975" s="9"/>
      <c r="J975" s="258"/>
    </row>
    <row r="976" spans="1:10" s="3" customFormat="1">
      <c r="A976" s="4"/>
      <c r="B976" s="36"/>
      <c r="C976" s="15"/>
      <c r="D976" s="15"/>
      <c r="E976" s="10"/>
      <c r="F976" s="17"/>
      <c r="G976" s="8"/>
      <c r="H976" s="9"/>
      <c r="I976" s="9"/>
      <c r="J976" s="258"/>
    </row>
    <row r="977" spans="1:10" s="3" customFormat="1">
      <c r="A977" s="4"/>
      <c r="B977" s="36"/>
      <c r="C977" s="15"/>
      <c r="D977" s="15"/>
      <c r="E977" s="10"/>
      <c r="F977" s="17"/>
      <c r="G977" s="8"/>
      <c r="H977" s="9"/>
      <c r="I977" s="9"/>
      <c r="J977" s="258"/>
    </row>
    <row r="978" spans="1:10" s="3" customFormat="1">
      <c r="A978" s="4"/>
      <c r="B978" s="36"/>
      <c r="C978" s="15"/>
      <c r="D978" s="15"/>
      <c r="E978" s="10"/>
      <c r="F978" s="17"/>
      <c r="G978" s="8"/>
      <c r="H978" s="9"/>
      <c r="I978" s="9"/>
      <c r="J978" s="258"/>
    </row>
    <row r="979" spans="1:10" s="3" customFormat="1">
      <c r="A979" s="4"/>
      <c r="B979" s="36"/>
      <c r="C979" s="15"/>
      <c r="D979" s="15"/>
      <c r="E979" s="10"/>
      <c r="F979" s="17"/>
      <c r="G979" s="8"/>
      <c r="H979" s="9"/>
      <c r="I979" s="9"/>
      <c r="J979" s="258"/>
    </row>
    <row r="980" spans="1:10" s="3" customFormat="1">
      <c r="A980" s="4"/>
      <c r="B980" s="36"/>
      <c r="C980" s="15"/>
      <c r="D980" s="15"/>
      <c r="E980" s="10"/>
      <c r="F980" s="17"/>
      <c r="G980" s="8"/>
      <c r="H980" s="9"/>
      <c r="I980" s="9"/>
      <c r="J980" s="258"/>
    </row>
    <row r="981" spans="1:10" s="3" customFormat="1">
      <c r="A981" s="4"/>
      <c r="B981" s="36"/>
      <c r="C981" s="15"/>
      <c r="D981" s="15"/>
      <c r="E981" s="10"/>
      <c r="F981" s="17"/>
      <c r="G981" s="8"/>
      <c r="H981" s="9"/>
      <c r="I981" s="9"/>
      <c r="J981" s="258"/>
    </row>
    <row r="982" spans="1:10" s="3" customFormat="1">
      <c r="A982" s="4"/>
      <c r="B982" s="36"/>
      <c r="C982" s="15"/>
      <c r="D982" s="15"/>
      <c r="E982" s="10"/>
      <c r="F982" s="17"/>
      <c r="G982" s="8"/>
      <c r="H982" s="9"/>
      <c r="I982" s="9"/>
      <c r="J982" s="258"/>
    </row>
    <row r="983" spans="1:10" s="3" customFormat="1">
      <c r="A983" s="4"/>
      <c r="B983" s="36"/>
      <c r="C983" s="15"/>
      <c r="D983" s="15"/>
      <c r="E983" s="10"/>
      <c r="F983" s="17"/>
      <c r="G983" s="8"/>
      <c r="H983" s="9"/>
      <c r="I983" s="9"/>
      <c r="J983" s="258"/>
    </row>
    <row r="984" spans="1:10" s="3" customFormat="1">
      <c r="A984" s="4"/>
      <c r="B984" s="36"/>
      <c r="C984" s="15"/>
      <c r="D984" s="15"/>
      <c r="E984" s="10"/>
      <c r="F984" s="17"/>
      <c r="G984" s="8"/>
      <c r="H984" s="9"/>
      <c r="I984" s="9"/>
      <c r="J984" s="258"/>
    </row>
    <row r="985" spans="1:10" s="3" customFormat="1">
      <c r="A985" s="4"/>
      <c r="B985" s="36"/>
      <c r="C985" s="15"/>
      <c r="D985" s="15"/>
      <c r="E985" s="10"/>
      <c r="F985" s="17"/>
      <c r="G985" s="8"/>
      <c r="H985" s="9"/>
      <c r="I985" s="9"/>
      <c r="J985" s="258"/>
    </row>
    <row r="986" spans="1:10" s="3" customFormat="1">
      <c r="A986" s="4"/>
      <c r="B986" s="36"/>
      <c r="C986" s="15"/>
      <c r="D986" s="15"/>
      <c r="E986" s="10"/>
      <c r="F986" s="17"/>
      <c r="G986" s="8"/>
      <c r="H986" s="9"/>
      <c r="I986" s="9"/>
      <c r="J986" s="258"/>
    </row>
    <row r="987" spans="1:10" s="3" customFormat="1">
      <c r="A987" s="4"/>
      <c r="B987" s="36"/>
      <c r="C987" s="15"/>
      <c r="D987" s="15"/>
      <c r="E987" s="10"/>
      <c r="F987" s="17"/>
      <c r="G987" s="8"/>
      <c r="H987" s="9"/>
      <c r="I987" s="9"/>
      <c r="J987" s="258"/>
    </row>
    <row r="988" spans="1:10" s="3" customFormat="1">
      <c r="A988" s="4"/>
      <c r="B988" s="36"/>
      <c r="C988" s="15"/>
      <c r="D988" s="15"/>
      <c r="E988" s="10"/>
      <c r="F988" s="17"/>
      <c r="G988" s="8"/>
      <c r="H988" s="9"/>
      <c r="I988" s="9"/>
      <c r="J988" s="258"/>
    </row>
    <row r="989" spans="1:10" s="3" customFormat="1">
      <c r="A989" s="4"/>
      <c r="B989" s="36"/>
      <c r="C989" s="15"/>
      <c r="D989" s="15"/>
      <c r="E989" s="10"/>
      <c r="F989" s="17"/>
      <c r="G989" s="8"/>
      <c r="H989" s="9"/>
      <c r="I989" s="9"/>
      <c r="J989" s="258"/>
    </row>
    <row r="990" spans="1:10" s="3" customFormat="1">
      <c r="A990" s="4"/>
      <c r="B990" s="36"/>
      <c r="C990" s="15"/>
      <c r="D990" s="15"/>
      <c r="E990" s="10"/>
      <c r="F990" s="17"/>
      <c r="G990" s="8"/>
      <c r="H990" s="9"/>
      <c r="I990" s="9"/>
      <c r="J990" s="258"/>
    </row>
    <row r="991" spans="1:10" s="3" customFormat="1">
      <c r="A991" s="4"/>
      <c r="B991" s="36"/>
      <c r="C991" s="15"/>
      <c r="D991" s="15"/>
      <c r="E991" s="10"/>
      <c r="F991" s="17"/>
      <c r="G991" s="8"/>
      <c r="H991" s="9"/>
      <c r="I991" s="9"/>
      <c r="J991" s="258"/>
    </row>
    <row r="992" spans="1:10" s="3" customFormat="1">
      <c r="A992" s="4"/>
      <c r="B992" s="36"/>
      <c r="C992" s="15"/>
      <c r="D992" s="15"/>
      <c r="E992" s="10"/>
      <c r="F992" s="17"/>
      <c r="G992" s="8"/>
      <c r="H992" s="9"/>
      <c r="I992" s="9"/>
      <c r="J992" s="258"/>
    </row>
    <row r="993" spans="1:10" s="3" customFormat="1">
      <c r="A993" s="4"/>
      <c r="B993" s="36"/>
      <c r="C993" s="15"/>
      <c r="D993" s="15"/>
      <c r="E993" s="10"/>
      <c r="F993" s="17"/>
      <c r="G993" s="8"/>
      <c r="H993" s="9"/>
      <c r="I993" s="9"/>
      <c r="J993" s="258"/>
    </row>
    <row r="994" spans="1:10" s="3" customFormat="1">
      <c r="A994" s="4"/>
      <c r="B994" s="36"/>
      <c r="C994" s="15"/>
      <c r="D994" s="15"/>
      <c r="E994" s="10"/>
      <c r="F994" s="17"/>
      <c r="G994" s="8"/>
      <c r="H994" s="9"/>
      <c r="I994" s="9"/>
      <c r="J994" s="258"/>
    </row>
    <row r="995" spans="1:10" s="3" customFormat="1">
      <c r="A995" s="4"/>
      <c r="B995" s="36"/>
      <c r="C995" s="15"/>
      <c r="D995" s="15"/>
      <c r="E995" s="10"/>
      <c r="F995" s="17"/>
      <c r="G995" s="8"/>
      <c r="H995" s="9"/>
      <c r="I995" s="9"/>
      <c r="J995" s="258"/>
    </row>
    <row r="996" spans="1:10" s="3" customFormat="1">
      <c r="A996" s="4"/>
      <c r="B996" s="36"/>
      <c r="C996" s="15"/>
      <c r="D996" s="15"/>
      <c r="E996" s="10"/>
      <c r="F996" s="17"/>
      <c r="G996" s="8"/>
      <c r="H996" s="9"/>
      <c r="I996" s="9"/>
      <c r="J996" s="258"/>
    </row>
    <row r="997" spans="1:10" s="3" customFormat="1">
      <c r="A997" s="4"/>
      <c r="B997" s="36"/>
      <c r="C997" s="15"/>
      <c r="D997" s="15"/>
      <c r="E997" s="10"/>
      <c r="F997" s="17"/>
      <c r="G997" s="8"/>
      <c r="H997" s="9"/>
      <c r="I997" s="9"/>
      <c r="J997" s="258"/>
    </row>
    <row r="998" spans="1:10" s="3" customFormat="1">
      <c r="A998" s="4"/>
      <c r="B998" s="36"/>
      <c r="C998" s="15"/>
      <c r="D998" s="15"/>
      <c r="E998" s="10"/>
      <c r="F998" s="17"/>
      <c r="G998" s="8"/>
      <c r="H998" s="9"/>
      <c r="I998" s="9"/>
      <c r="J998" s="258"/>
    </row>
    <row r="999" spans="1:10" s="3" customFormat="1">
      <c r="A999" s="4"/>
      <c r="B999" s="36"/>
      <c r="C999" s="15"/>
      <c r="D999" s="15"/>
      <c r="E999" s="10"/>
      <c r="F999" s="17"/>
      <c r="G999" s="8"/>
      <c r="H999" s="9"/>
      <c r="I999" s="9"/>
      <c r="J999" s="258"/>
    </row>
    <row r="1000" spans="1:10" s="3" customFormat="1">
      <c r="A1000" s="4"/>
      <c r="B1000" s="36"/>
      <c r="C1000" s="15"/>
      <c r="D1000" s="15"/>
      <c r="E1000" s="10"/>
      <c r="F1000" s="17"/>
      <c r="G1000" s="8"/>
      <c r="H1000" s="9"/>
      <c r="I1000" s="9"/>
      <c r="J1000" s="258"/>
    </row>
    <row r="1001" spans="1:10" s="3" customFormat="1">
      <c r="A1001" s="4"/>
      <c r="B1001" s="36"/>
      <c r="C1001" s="15"/>
      <c r="D1001" s="15"/>
      <c r="E1001" s="10"/>
      <c r="F1001" s="17"/>
      <c r="G1001" s="8"/>
      <c r="H1001" s="9"/>
      <c r="I1001" s="9"/>
      <c r="J1001" s="258"/>
    </row>
    <row r="1002" spans="1:10" s="3" customFormat="1">
      <c r="A1002" s="4"/>
      <c r="B1002" s="36"/>
      <c r="C1002" s="15"/>
      <c r="D1002" s="15"/>
      <c r="E1002" s="10"/>
      <c r="F1002" s="17"/>
      <c r="G1002" s="8"/>
      <c r="H1002" s="9"/>
      <c r="I1002" s="9"/>
      <c r="J1002" s="258"/>
    </row>
    <row r="1003" spans="1:10" s="3" customFormat="1">
      <c r="A1003" s="4"/>
      <c r="B1003" s="36"/>
      <c r="C1003" s="15"/>
      <c r="D1003" s="15"/>
      <c r="E1003" s="10"/>
      <c r="F1003" s="17"/>
      <c r="G1003" s="8"/>
      <c r="H1003" s="9"/>
      <c r="I1003" s="9"/>
      <c r="J1003" s="258"/>
    </row>
    <row r="1004" spans="1:10" s="3" customFormat="1">
      <c r="A1004" s="4"/>
      <c r="B1004" s="36"/>
      <c r="C1004" s="15"/>
      <c r="D1004" s="15"/>
      <c r="E1004" s="10"/>
      <c r="F1004" s="17"/>
      <c r="G1004" s="8"/>
      <c r="H1004" s="9"/>
      <c r="I1004" s="9"/>
      <c r="J1004" s="258"/>
    </row>
    <row r="1005" spans="1:10" s="3" customFormat="1">
      <c r="A1005" s="4"/>
      <c r="B1005" s="36"/>
      <c r="C1005" s="15"/>
      <c r="D1005" s="15"/>
      <c r="E1005" s="10"/>
      <c r="F1005" s="17"/>
      <c r="G1005" s="8"/>
      <c r="H1005" s="9"/>
      <c r="I1005" s="9"/>
      <c r="J1005" s="258"/>
    </row>
    <row r="1006" spans="1:10" s="3" customFormat="1">
      <c r="A1006" s="4"/>
      <c r="B1006" s="36"/>
      <c r="C1006" s="15"/>
      <c r="D1006" s="15"/>
      <c r="E1006" s="10"/>
      <c r="F1006" s="17"/>
      <c r="G1006" s="8"/>
      <c r="H1006" s="9"/>
      <c r="I1006" s="9"/>
      <c r="J1006" s="258"/>
    </row>
    <row r="1007" spans="1:10" s="3" customFormat="1">
      <c r="A1007" s="4"/>
      <c r="B1007" s="36"/>
      <c r="C1007" s="15"/>
      <c r="D1007" s="15"/>
      <c r="E1007" s="10"/>
      <c r="F1007" s="17"/>
      <c r="G1007" s="8"/>
      <c r="H1007" s="9"/>
      <c r="I1007" s="9"/>
      <c r="J1007" s="258"/>
    </row>
    <row r="1008" spans="1:10" s="3" customFormat="1">
      <c r="A1008" s="4"/>
      <c r="B1008" s="36"/>
      <c r="C1008" s="15"/>
      <c r="D1008" s="15"/>
      <c r="E1008" s="10"/>
      <c r="F1008" s="17"/>
      <c r="G1008" s="8"/>
      <c r="H1008" s="9"/>
      <c r="I1008" s="9"/>
      <c r="J1008" s="258"/>
    </row>
    <row r="1009" spans="1:10" s="3" customFormat="1">
      <c r="A1009" s="4"/>
      <c r="B1009" s="36"/>
      <c r="C1009" s="15"/>
      <c r="D1009" s="15"/>
      <c r="E1009" s="10"/>
      <c r="F1009" s="17"/>
      <c r="G1009" s="8"/>
      <c r="H1009" s="9"/>
      <c r="I1009" s="9"/>
      <c r="J1009" s="258"/>
    </row>
    <row r="1010" spans="1:10" s="3" customFormat="1">
      <c r="A1010" s="4"/>
      <c r="B1010" s="36"/>
      <c r="C1010" s="15"/>
      <c r="D1010" s="15"/>
      <c r="E1010" s="10"/>
      <c r="F1010" s="17"/>
      <c r="G1010" s="8"/>
      <c r="H1010" s="9"/>
      <c r="I1010" s="9"/>
      <c r="J1010" s="258"/>
    </row>
    <row r="1011" spans="1:10" s="3" customFormat="1">
      <c r="A1011" s="4"/>
      <c r="B1011" s="36"/>
      <c r="C1011" s="15"/>
      <c r="D1011" s="15"/>
      <c r="E1011" s="10"/>
      <c r="F1011" s="17"/>
      <c r="G1011" s="8"/>
      <c r="H1011" s="9"/>
      <c r="I1011" s="9"/>
      <c r="J1011" s="258"/>
    </row>
    <row r="1012" spans="1:10" s="3" customFormat="1">
      <c r="A1012" s="4"/>
      <c r="B1012" s="36"/>
      <c r="C1012" s="15"/>
      <c r="D1012" s="15"/>
      <c r="E1012" s="10"/>
      <c r="F1012" s="17"/>
      <c r="G1012" s="8"/>
      <c r="H1012" s="9"/>
      <c r="I1012" s="9"/>
      <c r="J1012" s="258"/>
    </row>
    <row r="1013" spans="1:10" s="3" customFormat="1">
      <c r="A1013" s="4"/>
      <c r="B1013" s="36"/>
      <c r="C1013" s="15"/>
      <c r="D1013" s="15"/>
      <c r="E1013" s="10"/>
      <c r="F1013" s="17"/>
      <c r="G1013" s="8"/>
      <c r="H1013" s="9"/>
      <c r="I1013" s="9"/>
      <c r="J1013" s="258"/>
    </row>
    <row r="1014" spans="1:10" s="3" customFormat="1">
      <c r="A1014" s="4"/>
      <c r="B1014" s="36"/>
      <c r="C1014" s="15"/>
      <c r="D1014" s="15"/>
      <c r="E1014" s="10"/>
      <c r="F1014" s="17"/>
      <c r="G1014" s="8"/>
      <c r="H1014" s="9"/>
      <c r="I1014" s="9"/>
      <c r="J1014" s="258"/>
    </row>
    <row r="1015" spans="1:10" s="3" customFormat="1">
      <c r="A1015" s="4"/>
      <c r="B1015" s="36"/>
      <c r="C1015" s="15"/>
      <c r="D1015" s="15"/>
      <c r="E1015" s="10"/>
      <c r="F1015" s="17"/>
      <c r="G1015" s="8"/>
      <c r="H1015" s="9"/>
      <c r="I1015" s="9"/>
      <c r="J1015" s="258"/>
    </row>
    <row r="1016" spans="1:10" s="3" customFormat="1">
      <c r="A1016" s="4"/>
      <c r="B1016" s="36"/>
      <c r="C1016" s="15"/>
      <c r="D1016" s="15"/>
      <c r="E1016" s="10"/>
      <c r="F1016" s="17"/>
      <c r="G1016" s="8"/>
      <c r="H1016" s="9"/>
      <c r="I1016" s="9"/>
      <c r="J1016" s="258"/>
    </row>
    <row r="1017" spans="1:10" s="3" customFormat="1">
      <c r="A1017" s="4"/>
      <c r="B1017" s="36"/>
      <c r="C1017" s="15"/>
      <c r="D1017" s="15"/>
      <c r="E1017" s="10"/>
      <c r="F1017" s="17"/>
      <c r="G1017" s="8"/>
      <c r="H1017" s="9"/>
      <c r="I1017" s="9"/>
      <c r="J1017" s="258"/>
    </row>
    <row r="1018" spans="1:10" s="3" customFormat="1">
      <c r="A1018" s="4"/>
      <c r="B1018" s="36"/>
      <c r="C1018" s="15"/>
      <c r="D1018" s="15"/>
      <c r="E1018" s="10"/>
      <c r="F1018" s="17"/>
      <c r="G1018" s="8"/>
      <c r="H1018" s="9"/>
      <c r="I1018" s="9"/>
      <c r="J1018" s="258"/>
    </row>
    <row r="1019" spans="1:10" s="3" customFormat="1">
      <c r="A1019" s="4"/>
      <c r="B1019" s="36"/>
      <c r="C1019" s="15"/>
      <c r="D1019" s="15"/>
      <c r="E1019" s="10"/>
      <c r="F1019" s="17"/>
      <c r="G1019" s="8"/>
      <c r="H1019" s="9"/>
      <c r="I1019" s="9"/>
      <c r="J1019" s="258"/>
    </row>
    <row r="1020" spans="1:10" s="3" customFormat="1">
      <c r="A1020" s="4"/>
      <c r="B1020" s="36"/>
      <c r="C1020" s="15"/>
      <c r="D1020" s="15"/>
      <c r="E1020" s="10"/>
      <c r="F1020" s="17"/>
      <c r="G1020" s="8"/>
      <c r="H1020" s="9"/>
      <c r="I1020" s="9"/>
      <c r="J1020" s="258"/>
    </row>
    <row r="1021" spans="1:10" s="3" customFormat="1">
      <c r="A1021" s="4"/>
      <c r="B1021" s="36"/>
      <c r="C1021" s="15"/>
      <c r="D1021" s="15"/>
      <c r="E1021" s="10"/>
      <c r="F1021" s="17"/>
      <c r="G1021" s="8"/>
      <c r="H1021" s="9"/>
      <c r="I1021" s="9"/>
      <c r="J1021" s="258"/>
    </row>
    <row r="1022" spans="1:10" s="3" customFormat="1">
      <c r="A1022" s="4"/>
      <c r="B1022" s="36"/>
      <c r="C1022" s="15"/>
      <c r="D1022" s="15"/>
      <c r="E1022" s="10"/>
      <c r="F1022" s="17"/>
      <c r="G1022" s="8"/>
      <c r="H1022" s="9"/>
      <c r="I1022" s="9"/>
      <c r="J1022" s="258"/>
    </row>
    <row r="1023" spans="1:10" s="3" customFormat="1">
      <c r="A1023" s="4"/>
      <c r="B1023" s="36"/>
      <c r="C1023" s="15"/>
      <c r="D1023" s="15"/>
      <c r="E1023" s="10"/>
      <c r="F1023" s="17"/>
      <c r="G1023" s="8"/>
      <c r="H1023" s="9"/>
      <c r="I1023" s="9"/>
      <c r="J1023" s="258"/>
    </row>
    <row r="1024" spans="1:10" s="3" customFormat="1">
      <c r="A1024" s="4"/>
      <c r="B1024" s="36"/>
      <c r="C1024" s="15"/>
      <c r="D1024" s="15"/>
      <c r="E1024" s="10"/>
      <c r="F1024" s="17"/>
      <c r="G1024" s="8"/>
      <c r="H1024" s="9"/>
      <c r="I1024" s="9"/>
      <c r="J1024" s="258"/>
    </row>
    <row r="1025" spans="1:10" s="3" customFormat="1">
      <c r="A1025" s="4"/>
      <c r="B1025" s="36"/>
      <c r="C1025" s="15"/>
      <c r="D1025" s="15"/>
      <c r="E1025" s="10"/>
      <c r="F1025" s="17"/>
      <c r="G1025" s="8"/>
      <c r="H1025" s="9"/>
      <c r="I1025" s="9"/>
      <c r="J1025" s="258"/>
    </row>
    <row r="1026" spans="1:10" s="3" customFormat="1">
      <c r="A1026" s="4"/>
      <c r="B1026" s="36"/>
      <c r="C1026" s="15"/>
      <c r="D1026" s="15"/>
      <c r="E1026" s="10"/>
      <c r="F1026" s="17"/>
      <c r="G1026" s="8"/>
      <c r="H1026" s="9"/>
      <c r="I1026" s="9"/>
      <c r="J1026" s="258"/>
    </row>
    <row r="1027" spans="1:10" s="3" customFormat="1">
      <c r="A1027" s="4"/>
      <c r="B1027" s="36"/>
      <c r="C1027" s="15"/>
      <c r="D1027" s="15"/>
      <c r="E1027" s="10"/>
      <c r="F1027" s="17"/>
      <c r="G1027" s="8"/>
      <c r="H1027" s="9"/>
      <c r="I1027" s="9"/>
      <c r="J1027" s="258"/>
    </row>
    <row r="1028" spans="1:10" s="3" customFormat="1">
      <c r="A1028" s="4"/>
      <c r="B1028" s="36"/>
      <c r="C1028" s="15"/>
      <c r="D1028" s="15"/>
      <c r="E1028" s="10"/>
      <c r="F1028" s="17"/>
      <c r="G1028" s="8"/>
      <c r="H1028" s="9"/>
      <c r="I1028" s="9"/>
      <c r="J1028" s="258"/>
    </row>
    <row r="1029" spans="1:10" s="3" customFormat="1">
      <c r="A1029" s="4"/>
      <c r="B1029" s="36"/>
      <c r="C1029" s="15"/>
      <c r="D1029" s="15"/>
      <c r="E1029" s="10"/>
      <c r="F1029" s="17"/>
      <c r="G1029" s="8"/>
      <c r="H1029" s="9"/>
      <c r="I1029" s="9"/>
      <c r="J1029" s="258"/>
    </row>
    <row r="1030" spans="1:10" s="3" customFormat="1">
      <c r="A1030" s="4"/>
      <c r="B1030" s="36"/>
      <c r="C1030" s="15"/>
      <c r="D1030" s="15"/>
      <c r="E1030" s="10"/>
      <c r="F1030" s="17"/>
      <c r="G1030" s="8"/>
      <c r="H1030" s="9"/>
      <c r="I1030" s="9"/>
      <c r="J1030" s="258"/>
    </row>
    <row r="1031" spans="1:10" s="3" customFormat="1">
      <c r="A1031" s="4"/>
      <c r="B1031" s="36"/>
      <c r="C1031" s="15"/>
      <c r="D1031" s="15"/>
      <c r="E1031" s="10"/>
      <c r="F1031" s="17"/>
      <c r="G1031" s="8"/>
      <c r="H1031" s="9"/>
      <c r="I1031" s="9"/>
      <c r="J1031" s="258"/>
    </row>
    <row r="1032" spans="1:10" s="3" customFormat="1">
      <c r="A1032" s="4"/>
      <c r="B1032" s="36"/>
      <c r="C1032" s="15"/>
      <c r="D1032" s="15"/>
      <c r="E1032" s="10"/>
      <c r="F1032" s="17"/>
      <c r="G1032" s="8"/>
      <c r="H1032" s="9"/>
      <c r="I1032" s="9"/>
      <c r="J1032" s="258"/>
    </row>
    <row r="1033" spans="1:10" s="3" customFormat="1">
      <c r="A1033" s="4"/>
      <c r="B1033" s="36"/>
      <c r="C1033" s="15"/>
      <c r="D1033" s="15"/>
      <c r="E1033" s="10"/>
      <c r="F1033" s="17"/>
      <c r="G1033" s="8"/>
      <c r="H1033" s="9"/>
      <c r="I1033" s="9"/>
      <c r="J1033" s="258"/>
    </row>
    <row r="1034" spans="1:10" s="3" customFormat="1">
      <c r="A1034" s="4"/>
      <c r="B1034" s="36"/>
      <c r="C1034" s="15"/>
      <c r="D1034" s="15"/>
      <c r="E1034" s="10"/>
      <c r="F1034" s="17"/>
      <c r="G1034" s="8"/>
      <c r="H1034" s="9"/>
      <c r="I1034" s="9"/>
      <c r="J1034" s="258"/>
    </row>
    <row r="1035" spans="1:10" s="3" customFormat="1">
      <c r="A1035" s="4"/>
      <c r="B1035" s="36"/>
      <c r="C1035" s="15"/>
      <c r="D1035" s="15"/>
      <c r="E1035" s="10"/>
      <c r="F1035" s="17"/>
      <c r="G1035" s="8"/>
      <c r="H1035" s="9"/>
      <c r="I1035" s="9"/>
      <c r="J1035" s="258"/>
    </row>
    <row r="1036" spans="1:10" s="3" customFormat="1">
      <c r="A1036" s="4"/>
      <c r="B1036" s="36"/>
      <c r="C1036" s="15"/>
      <c r="D1036" s="15"/>
      <c r="E1036" s="10"/>
      <c r="F1036" s="17"/>
      <c r="G1036" s="8"/>
      <c r="H1036" s="9"/>
      <c r="I1036" s="9"/>
      <c r="J1036" s="258"/>
    </row>
    <row r="1037" spans="1:10" s="3" customFormat="1">
      <c r="A1037" s="4"/>
      <c r="B1037" s="36"/>
      <c r="C1037" s="15"/>
      <c r="D1037" s="15"/>
      <c r="E1037" s="10"/>
      <c r="F1037" s="17"/>
      <c r="G1037" s="8"/>
      <c r="H1037" s="9"/>
      <c r="I1037" s="9"/>
      <c r="J1037" s="258"/>
    </row>
    <row r="1038" spans="1:10" s="3" customFormat="1">
      <c r="A1038" s="4"/>
      <c r="B1038" s="36"/>
      <c r="C1038" s="15"/>
      <c r="D1038" s="15"/>
      <c r="E1038" s="10"/>
      <c r="F1038" s="17"/>
      <c r="G1038" s="8"/>
      <c r="H1038" s="9"/>
      <c r="I1038" s="9"/>
      <c r="J1038" s="258"/>
    </row>
    <row r="1039" spans="1:10" s="3" customFormat="1">
      <c r="A1039" s="4"/>
      <c r="B1039" s="36"/>
      <c r="C1039" s="15"/>
      <c r="D1039" s="15"/>
      <c r="E1039" s="10"/>
      <c r="F1039" s="17"/>
      <c r="G1039" s="8"/>
      <c r="H1039" s="9"/>
      <c r="I1039" s="9"/>
      <c r="J1039" s="258"/>
    </row>
    <row r="1040" spans="1:10" s="3" customFormat="1">
      <c r="A1040" s="4"/>
      <c r="B1040" s="36"/>
      <c r="C1040" s="15"/>
      <c r="D1040" s="15"/>
      <c r="E1040" s="10"/>
      <c r="F1040" s="17"/>
      <c r="G1040" s="8"/>
      <c r="H1040" s="9"/>
      <c r="I1040" s="9"/>
      <c r="J1040" s="258"/>
    </row>
    <row r="1041" spans="1:10" s="3" customFormat="1">
      <c r="A1041" s="4"/>
      <c r="B1041" s="36"/>
      <c r="C1041" s="15"/>
      <c r="D1041" s="15"/>
      <c r="E1041" s="10"/>
      <c r="F1041" s="17"/>
      <c r="G1041" s="8"/>
      <c r="H1041" s="9"/>
      <c r="I1041" s="9"/>
      <c r="J1041" s="258"/>
    </row>
    <row r="1042" spans="1:10" s="3" customFormat="1">
      <c r="A1042" s="4"/>
      <c r="B1042" s="36"/>
      <c r="C1042" s="15"/>
      <c r="D1042" s="15"/>
      <c r="E1042" s="10"/>
      <c r="F1042" s="17"/>
      <c r="G1042" s="8"/>
      <c r="H1042" s="9"/>
      <c r="I1042" s="9"/>
      <c r="J1042" s="258"/>
    </row>
    <row r="1043" spans="1:10" s="3" customFormat="1">
      <c r="A1043" s="4"/>
      <c r="B1043" s="36"/>
      <c r="C1043" s="15"/>
      <c r="D1043" s="15"/>
      <c r="E1043" s="10"/>
      <c r="F1043" s="17"/>
      <c r="G1043" s="8"/>
      <c r="H1043" s="9"/>
      <c r="I1043" s="9"/>
      <c r="J1043" s="258"/>
    </row>
    <row r="1044" spans="1:10" s="3" customFormat="1">
      <c r="A1044" s="4"/>
      <c r="B1044" s="36"/>
      <c r="C1044" s="15"/>
      <c r="D1044" s="15"/>
      <c r="E1044" s="10"/>
      <c r="F1044" s="17"/>
      <c r="G1044" s="8"/>
      <c r="H1044" s="9"/>
      <c r="I1044" s="9"/>
      <c r="J1044" s="258"/>
    </row>
    <row r="1045" spans="1:10" s="3" customFormat="1">
      <c r="A1045" s="4"/>
      <c r="B1045" s="36"/>
      <c r="C1045" s="15"/>
      <c r="D1045" s="15"/>
      <c r="E1045" s="10"/>
      <c r="F1045" s="17"/>
      <c r="G1045" s="8"/>
      <c r="H1045" s="9"/>
      <c r="I1045" s="9"/>
      <c r="J1045" s="258"/>
    </row>
    <row r="1046" spans="1:10" s="3" customFormat="1">
      <c r="A1046" s="4"/>
      <c r="B1046" s="36"/>
      <c r="C1046" s="15"/>
      <c r="D1046" s="15"/>
      <c r="E1046" s="10"/>
      <c r="F1046" s="17"/>
      <c r="G1046" s="8"/>
      <c r="H1046" s="9"/>
      <c r="I1046" s="9"/>
      <c r="J1046" s="258"/>
    </row>
    <row r="1047" spans="1:10" s="3" customFormat="1">
      <c r="A1047" s="4"/>
      <c r="B1047" s="36"/>
      <c r="C1047" s="15"/>
      <c r="D1047" s="15"/>
      <c r="E1047" s="10"/>
      <c r="F1047" s="17"/>
      <c r="G1047" s="8"/>
      <c r="H1047" s="9"/>
      <c r="I1047" s="9"/>
      <c r="J1047" s="258"/>
    </row>
    <row r="1048" spans="1:10" s="3" customFormat="1">
      <c r="A1048" s="4"/>
      <c r="B1048" s="36"/>
      <c r="C1048" s="15"/>
      <c r="D1048" s="15"/>
      <c r="E1048" s="10"/>
      <c r="F1048" s="17"/>
      <c r="G1048" s="8"/>
      <c r="H1048" s="9"/>
      <c r="I1048" s="9"/>
      <c r="J1048" s="258"/>
    </row>
    <row r="1049" spans="1:10" s="3" customFormat="1">
      <c r="A1049" s="4"/>
      <c r="B1049" s="36"/>
      <c r="C1049" s="15"/>
      <c r="D1049" s="15"/>
      <c r="E1049" s="10"/>
      <c r="F1049" s="17"/>
      <c r="G1049" s="8"/>
      <c r="H1049" s="9"/>
      <c r="I1049" s="9"/>
      <c r="J1049" s="258"/>
    </row>
    <row r="1050" spans="1:10" s="3" customFormat="1">
      <c r="A1050" s="4"/>
      <c r="B1050" s="36"/>
      <c r="C1050" s="15"/>
      <c r="D1050" s="15"/>
      <c r="E1050" s="10"/>
      <c r="F1050" s="17"/>
      <c r="G1050" s="8"/>
      <c r="H1050" s="9"/>
      <c r="I1050" s="9"/>
      <c r="J1050" s="258"/>
    </row>
    <row r="1051" spans="1:10" s="3" customFormat="1">
      <c r="A1051" s="4"/>
      <c r="B1051" s="36"/>
      <c r="C1051" s="15"/>
      <c r="D1051" s="15"/>
      <c r="E1051" s="10"/>
      <c r="F1051" s="17"/>
      <c r="G1051" s="8"/>
      <c r="H1051" s="9"/>
      <c r="I1051" s="9"/>
      <c r="J1051" s="258"/>
    </row>
    <row r="1052" spans="1:10" s="3" customFormat="1">
      <c r="A1052" s="4"/>
      <c r="B1052" s="36"/>
      <c r="C1052" s="15"/>
      <c r="D1052" s="15"/>
      <c r="E1052" s="10"/>
      <c r="F1052" s="17"/>
      <c r="G1052" s="8"/>
      <c r="H1052" s="9"/>
      <c r="I1052" s="9"/>
      <c r="J1052" s="258"/>
    </row>
    <row r="1053" spans="1:10" s="3" customFormat="1">
      <c r="A1053" s="4"/>
      <c r="B1053" s="36"/>
      <c r="C1053" s="15"/>
      <c r="D1053" s="15"/>
      <c r="E1053" s="10"/>
      <c r="F1053" s="17"/>
      <c r="G1053" s="8"/>
      <c r="H1053" s="9"/>
      <c r="I1053" s="9"/>
      <c r="J1053" s="258"/>
    </row>
    <row r="1054" spans="1:10" s="3" customFormat="1">
      <c r="A1054" s="4"/>
      <c r="B1054" s="36"/>
      <c r="C1054" s="15"/>
      <c r="D1054" s="15"/>
      <c r="E1054" s="10"/>
      <c r="F1054" s="17"/>
      <c r="G1054" s="8"/>
      <c r="H1054" s="9"/>
      <c r="I1054" s="9"/>
      <c r="J1054" s="258"/>
    </row>
    <row r="1055" spans="1:10" s="3" customFormat="1">
      <c r="A1055" s="4"/>
      <c r="B1055" s="36"/>
      <c r="C1055" s="15"/>
      <c r="D1055" s="15"/>
      <c r="E1055" s="10"/>
      <c r="F1055" s="17"/>
      <c r="G1055" s="8"/>
      <c r="H1055" s="9"/>
      <c r="I1055" s="9"/>
      <c r="J1055" s="258"/>
    </row>
    <row r="1056" spans="1:10" s="3" customFormat="1">
      <c r="A1056" s="4"/>
      <c r="B1056" s="36"/>
      <c r="C1056" s="15"/>
      <c r="D1056" s="15"/>
      <c r="E1056" s="10"/>
      <c r="F1056" s="17"/>
      <c r="G1056" s="8"/>
      <c r="H1056" s="9"/>
      <c r="I1056" s="9"/>
      <c r="J1056" s="258"/>
    </row>
    <row r="1057" spans="1:10" s="3" customFormat="1">
      <c r="A1057" s="4"/>
      <c r="B1057" s="36"/>
      <c r="C1057" s="15"/>
      <c r="D1057" s="15"/>
      <c r="E1057" s="10"/>
      <c r="F1057" s="17"/>
      <c r="G1057" s="8"/>
      <c r="H1057" s="9"/>
      <c r="I1057" s="9"/>
      <c r="J1057" s="258"/>
    </row>
    <row r="1058" spans="1:10" s="3" customFormat="1">
      <c r="A1058" s="4"/>
      <c r="B1058" s="36"/>
      <c r="C1058" s="15"/>
      <c r="D1058" s="15"/>
      <c r="E1058" s="10"/>
      <c r="F1058" s="17"/>
      <c r="G1058" s="8"/>
      <c r="H1058" s="9"/>
      <c r="I1058" s="9"/>
      <c r="J1058" s="258"/>
    </row>
    <row r="1059" spans="1:10" s="3" customFormat="1">
      <c r="A1059" s="4"/>
      <c r="B1059" s="36"/>
      <c r="C1059" s="15"/>
      <c r="D1059" s="15"/>
      <c r="E1059" s="10"/>
      <c r="F1059" s="17"/>
      <c r="G1059" s="8"/>
      <c r="H1059" s="9"/>
      <c r="I1059" s="9"/>
      <c r="J1059" s="258"/>
    </row>
    <row r="1060" spans="1:10" s="3" customFormat="1">
      <c r="A1060" s="4"/>
      <c r="B1060" s="36"/>
      <c r="C1060" s="15"/>
      <c r="D1060" s="15"/>
      <c r="E1060" s="10"/>
      <c r="F1060" s="17"/>
      <c r="G1060" s="8"/>
      <c r="H1060" s="9"/>
      <c r="I1060" s="9"/>
      <c r="J1060" s="258"/>
    </row>
    <row r="1061" spans="1:10" s="3" customFormat="1">
      <c r="A1061" s="4"/>
      <c r="B1061" s="36"/>
      <c r="C1061" s="15"/>
      <c r="D1061" s="15"/>
      <c r="E1061" s="10"/>
      <c r="F1061" s="17"/>
      <c r="G1061" s="8"/>
      <c r="H1061" s="9"/>
      <c r="I1061" s="9"/>
      <c r="J1061" s="258"/>
    </row>
    <row r="1062" spans="1:10" s="3" customFormat="1">
      <c r="A1062" s="4"/>
      <c r="B1062" s="36"/>
      <c r="C1062" s="15"/>
      <c r="D1062" s="15"/>
      <c r="E1062" s="10"/>
      <c r="F1062" s="17"/>
      <c r="G1062" s="8"/>
      <c r="H1062" s="9"/>
      <c r="I1062" s="9"/>
      <c r="J1062" s="258"/>
    </row>
    <row r="1063" spans="1:10" s="3" customFormat="1">
      <c r="A1063" s="4"/>
      <c r="B1063" s="36"/>
      <c r="C1063" s="15"/>
      <c r="D1063" s="15"/>
      <c r="E1063" s="10"/>
      <c r="F1063" s="17"/>
      <c r="G1063" s="8"/>
      <c r="H1063" s="9"/>
      <c r="I1063" s="9"/>
      <c r="J1063" s="258"/>
    </row>
    <row r="1064" spans="1:10" s="3" customFormat="1">
      <c r="A1064" s="4"/>
      <c r="B1064" s="36"/>
      <c r="C1064" s="15"/>
      <c r="D1064" s="15"/>
      <c r="E1064" s="10"/>
      <c r="F1064" s="17"/>
      <c r="G1064" s="8"/>
      <c r="H1064" s="9"/>
      <c r="I1064" s="9"/>
      <c r="J1064" s="258"/>
    </row>
    <row r="1065" spans="1:10" s="3" customFormat="1">
      <c r="A1065" s="4"/>
      <c r="B1065" s="36"/>
      <c r="C1065" s="15"/>
      <c r="D1065" s="15"/>
      <c r="E1065" s="10"/>
      <c r="F1065" s="17"/>
      <c r="G1065" s="8"/>
      <c r="H1065" s="9"/>
      <c r="I1065" s="9"/>
      <c r="J1065" s="258"/>
    </row>
    <row r="1066" spans="1:10" s="3" customFormat="1">
      <c r="A1066" s="4"/>
      <c r="B1066" s="36"/>
      <c r="C1066" s="15"/>
      <c r="D1066" s="15"/>
      <c r="E1066" s="10"/>
      <c r="F1066" s="17"/>
      <c r="G1066" s="8"/>
      <c r="H1066" s="9"/>
      <c r="I1066" s="9"/>
      <c r="J1066" s="258"/>
    </row>
    <row r="1067" spans="1:10" s="3" customFormat="1">
      <c r="A1067" s="4"/>
      <c r="B1067" s="36"/>
      <c r="C1067" s="15"/>
      <c r="D1067" s="15"/>
      <c r="E1067" s="10"/>
      <c r="F1067" s="17"/>
      <c r="G1067" s="8"/>
      <c r="H1067" s="9"/>
      <c r="I1067" s="9"/>
      <c r="J1067" s="258"/>
    </row>
    <row r="1068" spans="1:10" s="3" customFormat="1">
      <c r="A1068" s="4"/>
      <c r="B1068" s="36"/>
      <c r="C1068" s="15"/>
      <c r="D1068" s="15"/>
      <c r="E1068" s="10"/>
      <c r="F1068" s="17"/>
      <c r="G1068" s="8"/>
      <c r="H1068" s="9"/>
      <c r="I1068" s="9"/>
      <c r="J1068" s="258"/>
    </row>
    <row r="1069" spans="1:10" s="3" customFormat="1">
      <c r="A1069" s="4"/>
      <c r="B1069" s="36"/>
      <c r="C1069" s="15"/>
      <c r="D1069" s="15"/>
      <c r="E1069" s="10"/>
      <c r="F1069" s="17"/>
      <c r="G1069" s="8"/>
      <c r="H1069" s="9"/>
      <c r="I1069" s="9"/>
      <c r="J1069" s="258"/>
    </row>
    <row r="1070" spans="1:10" s="3" customFormat="1">
      <c r="A1070" s="4"/>
      <c r="B1070" s="36"/>
      <c r="C1070" s="15"/>
      <c r="D1070" s="15"/>
      <c r="E1070" s="10"/>
      <c r="F1070" s="17"/>
      <c r="G1070" s="8"/>
      <c r="H1070" s="9"/>
      <c r="I1070" s="9"/>
      <c r="J1070" s="258"/>
    </row>
    <row r="1071" spans="1:10" s="3" customFormat="1">
      <c r="A1071" s="4"/>
      <c r="B1071" s="36"/>
      <c r="C1071" s="15"/>
      <c r="D1071" s="15"/>
      <c r="E1071" s="10"/>
      <c r="F1071" s="17"/>
      <c r="G1071" s="8"/>
      <c r="H1071" s="9"/>
      <c r="I1071" s="9"/>
      <c r="J1071" s="258"/>
    </row>
    <row r="1072" spans="1:10" s="3" customFormat="1">
      <c r="A1072" s="4"/>
      <c r="B1072" s="36"/>
      <c r="C1072" s="15"/>
      <c r="D1072" s="15"/>
      <c r="E1072" s="10"/>
      <c r="F1072" s="17"/>
      <c r="G1072" s="8"/>
      <c r="H1072" s="9"/>
      <c r="I1072" s="9"/>
      <c r="J1072" s="258"/>
    </row>
    <row r="1073" spans="1:10" s="3" customFormat="1">
      <c r="A1073" s="4"/>
      <c r="B1073" s="36"/>
      <c r="C1073" s="15"/>
      <c r="D1073" s="15"/>
      <c r="E1073" s="10"/>
      <c r="F1073" s="17"/>
      <c r="G1073" s="8"/>
      <c r="H1073" s="9"/>
      <c r="I1073" s="9"/>
      <c r="J1073" s="258"/>
    </row>
    <row r="1074" spans="1:10" s="3" customFormat="1">
      <c r="A1074" s="4"/>
      <c r="B1074" s="36"/>
      <c r="C1074" s="15"/>
      <c r="D1074" s="15"/>
      <c r="E1074" s="10"/>
      <c r="F1074" s="17"/>
      <c r="G1074" s="8"/>
      <c r="H1074" s="9"/>
      <c r="I1074" s="9"/>
      <c r="J1074" s="258"/>
    </row>
    <row r="1075" spans="1:10" s="3" customFormat="1">
      <c r="A1075" s="4"/>
      <c r="B1075" s="36"/>
      <c r="C1075" s="15"/>
      <c r="D1075" s="15"/>
      <c r="E1075" s="10"/>
      <c r="F1075" s="17"/>
      <c r="G1075" s="8"/>
      <c r="H1075" s="9"/>
      <c r="I1075" s="9"/>
      <c r="J1075" s="258"/>
    </row>
    <row r="1076" spans="1:10" s="3" customFormat="1">
      <c r="A1076" s="4"/>
      <c r="B1076" s="36"/>
      <c r="C1076" s="15"/>
      <c r="D1076" s="15"/>
      <c r="E1076" s="10"/>
      <c r="F1076" s="17"/>
      <c r="G1076" s="8"/>
      <c r="H1076" s="9"/>
      <c r="I1076" s="9"/>
      <c r="J1076" s="258"/>
    </row>
    <row r="1077" spans="1:10" s="3" customFormat="1">
      <c r="A1077" s="4"/>
      <c r="B1077" s="36"/>
      <c r="C1077" s="15"/>
      <c r="D1077" s="15"/>
      <c r="E1077" s="10"/>
      <c r="F1077" s="17"/>
      <c r="G1077" s="8"/>
      <c r="H1077" s="9"/>
      <c r="I1077" s="9"/>
      <c r="J1077" s="258"/>
    </row>
    <row r="1078" spans="1:10" s="3" customFormat="1">
      <c r="A1078" s="4"/>
      <c r="B1078" s="36"/>
      <c r="C1078" s="15"/>
      <c r="D1078" s="15"/>
      <c r="E1078" s="10"/>
      <c r="F1078" s="17"/>
      <c r="G1078" s="8"/>
      <c r="H1078" s="9"/>
      <c r="I1078" s="9"/>
      <c r="J1078" s="258"/>
    </row>
    <row r="1079" spans="1:10" s="3" customFormat="1">
      <c r="A1079" s="4"/>
      <c r="B1079" s="36"/>
      <c r="C1079" s="15"/>
      <c r="D1079" s="15"/>
      <c r="E1079" s="10"/>
      <c r="F1079" s="17"/>
      <c r="G1079" s="8"/>
      <c r="H1079" s="9"/>
      <c r="I1079" s="9"/>
      <c r="J1079" s="258"/>
    </row>
    <row r="1080" spans="1:10" s="3" customFormat="1">
      <c r="A1080" s="4"/>
      <c r="B1080" s="36"/>
      <c r="C1080" s="15"/>
      <c r="D1080" s="15"/>
      <c r="E1080" s="10"/>
      <c r="F1080" s="17"/>
      <c r="G1080" s="8"/>
      <c r="H1080" s="9"/>
      <c r="I1080" s="9"/>
      <c r="J1080" s="258"/>
    </row>
    <row r="1081" spans="1:10" s="3" customFormat="1">
      <c r="A1081" s="4"/>
      <c r="B1081" s="36"/>
      <c r="C1081" s="15"/>
      <c r="D1081" s="15"/>
      <c r="E1081" s="10"/>
      <c r="F1081" s="17"/>
      <c r="G1081" s="8"/>
      <c r="H1081" s="9"/>
      <c r="I1081" s="9"/>
      <c r="J1081" s="258"/>
    </row>
    <row r="1082" spans="1:10" s="3" customFormat="1">
      <c r="A1082" s="4"/>
      <c r="B1082" s="36"/>
      <c r="C1082" s="15"/>
      <c r="D1082" s="15"/>
      <c r="E1082" s="10"/>
      <c r="F1082" s="17"/>
      <c r="G1082" s="8"/>
      <c r="H1082" s="9"/>
      <c r="I1082" s="9"/>
      <c r="J1082" s="258"/>
    </row>
    <row r="1083" spans="1:10" s="3" customFormat="1">
      <c r="A1083" s="4"/>
      <c r="B1083" s="36"/>
      <c r="C1083" s="15"/>
      <c r="D1083" s="15"/>
      <c r="E1083" s="10"/>
      <c r="F1083" s="17"/>
      <c r="G1083" s="8"/>
      <c r="H1083" s="9"/>
      <c r="I1083" s="9"/>
      <c r="J1083" s="258"/>
    </row>
    <row r="1084" spans="1:10" s="3" customFormat="1">
      <c r="A1084" s="4"/>
      <c r="B1084" s="36"/>
      <c r="C1084" s="15"/>
      <c r="D1084" s="15"/>
      <c r="E1084" s="10"/>
      <c r="F1084" s="17"/>
      <c r="G1084" s="8"/>
      <c r="H1084" s="9"/>
      <c r="I1084" s="9"/>
      <c r="J1084" s="258"/>
    </row>
    <row r="1085" spans="1:10" s="3" customFormat="1">
      <c r="A1085" s="4"/>
      <c r="B1085" s="36"/>
      <c r="C1085" s="15"/>
      <c r="D1085" s="15"/>
      <c r="E1085" s="10"/>
      <c r="F1085" s="17"/>
      <c r="G1085" s="8"/>
      <c r="H1085" s="9"/>
      <c r="I1085" s="9"/>
      <c r="J1085" s="258"/>
    </row>
    <row r="1086" spans="1:10" s="3" customFormat="1">
      <c r="A1086" s="4"/>
      <c r="B1086" s="36"/>
      <c r="C1086" s="15"/>
      <c r="D1086" s="15"/>
      <c r="E1086" s="10"/>
      <c r="F1086" s="17"/>
      <c r="G1086" s="8"/>
      <c r="H1086" s="9"/>
      <c r="I1086" s="9"/>
      <c r="J1086" s="258"/>
    </row>
    <row r="1087" spans="1:10" s="3" customFormat="1">
      <c r="A1087" s="4"/>
      <c r="B1087" s="36"/>
      <c r="C1087" s="15"/>
      <c r="D1087" s="15"/>
      <c r="E1087" s="10"/>
      <c r="F1087" s="17"/>
      <c r="G1087" s="8"/>
      <c r="H1087" s="9"/>
      <c r="I1087" s="9"/>
      <c r="J1087" s="258"/>
    </row>
    <row r="1088" spans="1:10" s="3" customFormat="1">
      <c r="A1088" s="4"/>
      <c r="B1088" s="36"/>
      <c r="C1088" s="15"/>
      <c r="D1088" s="15"/>
      <c r="E1088" s="10"/>
      <c r="F1088" s="17"/>
      <c r="G1088" s="8"/>
      <c r="H1088" s="9"/>
      <c r="I1088" s="9"/>
      <c r="J1088" s="258"/>
    </row>
    <row r="1089" spans="1:10" s="3" customFormat="1">
      <c r="A1089" s="4"/>
      <c r="B1089" s="36"/>
      <c r="C1089" s="15"/>
      <c r="D1089" s="15"/>
      <c r="E1089" s="10"/>
      <c r="F1089" s="17"/>
      <c r="G1089" s="8"/>
      <c r="H1089" s="9"/>
      <c r="I1089" s="9"/>
      <c r="J1089" s="258"/>
    </row>
    <row r="1090" spans="1:10" s="3" customFormat="1">
      <c r="A1090" s="4"/>
      <c r="B1090" s="36"/>
      <c r="C1090" s="15"/>
      <c r="D1090" s="15"/>
      <c r="E1090" s="10"/>
      <c r="F1090" s="17"/>
      <c r="G1090" s="8"/>
      <c r="H1090" s="9"/>
      <c r="I1090" s="9"/>
      <c r="J1090" s="258"/>
    </row>
    <row r="1091" spans="1:10" s="3" customFormat="1">
      <c r="A1091" s="4"/>
      <c r="B1091" s="36"/>
      <c r="C1091" s="15"/>
      <c r="D1091" s="15"/>
      <c r="E1091" s="10"/>
      <c r="F1091" s="17"/>
      <c r="G1091" s="8"/>
      <c r="H1091" s="9"/>
      <c r="I1091" s="9"/>
      <c r="J1091" s="258"/>
    </row>
    <row r="1092" spans="1:10" s="3" customFormat="1">
      <c r="A1092" s="4"/>
      <c r="B1092" s="36"/>
      <c r="C1092" s="15"/>
      <c r="D1092" s="15"/>
      <c r="E1092" s="10"/>
      <c r="F1092" s="17"/>
      <c r="G1092" s="8"/>
      <c r="H1092" s="9"/>
      <c r="I1092" s="9"/>
      <c r="J1092" s="258"/>
    </row>
    <row r="1093" spans="1:10" s="3" customFormat="1">
      <c r="A1093" s="4"/>
      <c r="B1093" s="36"/>
      <c r="C1093" s="15"/>
      <c r="D1093" s="15"/>
      <c r="E1093" s="10"/>
      <c r="F1093" s="17"/>
      <c r="G1093" s="8"/>
      <c r="H1093" s="9"/>
      <c r="I1093" s="9"/>
      <c r="J1093" s="258"/>
    </row>
    <row r="1094" spans="1:10" s="3" customFormat="1">
      <c r="A1094" s="4"/>
      <c r="B1094" s="36"/>
      <c r="C1094" s="15"/>
      <c r="D1094" s="15"/>
      <c r="E1094" s="10"/>
      <c r="F1094" s="17"/>
      <c r="G1094" s="8"/>
      <c r="H1094" s="9"/>
      <c r="I1094" s="9"/>
      <c r="J1094" s="258"/>
    </row>
    <row r="1095" spans="1:10" s="3" customFormat="1">
      <c r="A1095" s="4"/>
      <c r="B1095" s="36"/>
      <c r="C1095" s="15"/>
      <c r="D1095" s="15"/>
      <c r="E1095" s="10"/>
      <c r="F1095" s="17"/>
      <c r="G1095" s="8"/>
      <c r="H1095" s="9"/>
      <c r="I1095" s="9"/>
      <c r="J1095" s="258"/>
    </row>
    <row r="1096" spans="1:10" s="3" customFormat="1">
      <c r="A1096" s="4"/>
      <c r="B1096" s="36"/>
      <c r="C1096" s="15"/>
      <c r="D1096" s="15"/>
      <c r="E1096" s="10"/>
      <c r="F1096" s="17"/>
      <c r="G1096" s="8"/>
      <c r="H1096" s="9"/>
      <c r="I1096" s="9"/>
      <c r="J1096" s="258"/>
    </row>
    <row r="1097" spans="1:10" s="3" customFormat="1">
      <c r="A1097" s="4"/>
      <c r="B1097" s="36"/>
      <c r="C1097" s="15"/>
      <c r="D1097" s="15"/>
      <c r="E1097" s="10"/>
      <c r="F1097" s="17"/>
      <c r="G1097" s="8"/>
      <c r="H1097" s="9"/>
      <c r="I1097" s="9"/>
      <c r="J1097" s="258"/>
    </row>
    <row r="1098" spans="1:10" s="3" customFormat="1">
      <c r="A1098" s="4"/>
      <c r="B1098" s="36"/>
      <c r="C1098" s="15"/>
      <c r="D1098" s="15"/>
      <c r="E1098" s="10"/>
      <c r="F1098" s="17"/>
      <c r="G1098" s="8"/>
      <c r="H1098" s="9"/>
      <c r="I1098" s="9"/>
      <c r="J1098" s="258"/>
    </row>
    <row r="1099" spans="1:10" s="3" customFormat="1">
      <c r="A1099" s="4"/>
      <c r="B1099" s="36"/>
      <c r="C1099" s="15"/>
      <c r="D1099" s="15"/>
      <c r="E1099" s="10"/>
      <c r="F1099" s="17"/>
      <c r="G1099" s="8"/>
      <c r="H1099" s="9"/>
      <c r="I1099" s="9"/>
      <c r="J1099" s="258"/>
    </row>
    <row r="1100" spans="1:10" s="3" customFormat="1">
      <c r="A1100" s="4"/>
      <c r="B1100" s="36"/>
      <c r="C1100" s="15"/>
      <c r="D1100" s="15"/>
      <c r="E1100" s="10"/>
      <c r="F1100" s="17"/>
      <c r="G1100" s="8"/>
      <c r="H1100" s="9"/>
      <c r="I1100" s="9"/>
      <c r="J1100" s="258"/>
    </row>
    <row r="1101" spans="1:10" s="3" customFormat="1">
      <c r="A1101" s="4"/>
      <c r="B1101" s="36"/>
      <c r="C1101" s="15"/>
      <c r="D1101" s="15"/>
      <c r="E1101" s="10"/>
      <c r="F1101" s="17"/>
      <c r="G1101" s="8"/>
      <c r="H1101" s="9"/>
      <c r="I1101" s="9"/>
      <c r="J1101" s="258"/>
    </row>
    <row r="1102" spans="1:10" s="3" customFormat="1">
      <c r="A1102" s="4"/>
      <c r="B1102" s="36"/>
      <c r="C1102" s="15"/>
      <c r="D1102" s="15"/>
      <c r="E1102" s="10"/>
      <c r="F1102" s="17"/>
      <c r="G1102" s="8"/>
      <c r="H1102" s="9"/>
      <c r="I1102" s="9"/>
      <c r="J1102" s="258"/>
    </row>
    <row r="1103" spans="1:10" s="3" customFormat="1">
      <c r="A1103" s="4"/>
      <c r="B1103" s="36"/>
      <c r="C1103" s="15"/>
      <c r="D1103" s="15"/>
      <c r="E1103" s="10"/>
      <c r="F1103" s="17"/>
      <c r="G1103" s="8"/>
      <c r="H1103" s="9"/>
      <c r="I1103" s="9"/>
      <c r="J1103" s="258"/>
    </row>
    <row r="1104" spans="1:10" s="3" customFormat="1">
      <c r="A1104" s="4"/>
      <c r="B1104" s="36"/>
      <c r="C1104" s="15"/>
      <c r="D1104" s="15"/>
      <c r="E1104" s="10"/>
      <c r="F1104" s="17"/>
      <c r="G1104" s="8"/>
      <c r="H1104" s="9"/>
      <c r="I1104" s="9"/>
      <c r="J1104" s="258"/>
    </row>
    <row r="1105" spans="1:10" s="3" customFormat="1">
      <c r="A1105" s="4"/>
      <c r="B1105" s="36"/>
      <c r="C1105" s="15"/>
      <c r="D1105" s="15"/>
      <c r="E1105" s="10"/>
      <c r="F1105" s="17"/>
      <c r="G1105" s="8"/>
      <c r="H1105" s="9"/>
      <c r="I1105" s="9"/>
      <c r="J1105" s="258"/>
    </row>
    <row r="1106" spans="1:10" s="3" customFormat="1">
      <c r="A1106" s="4"/>
      <c r="B1106" s="36"/>
      <c r="C1106" s="15"/>
      <c r="D1106" s="15"/>
      <c r="E1106" s="10"/>
      <c r="F1106" s="17"/>
      <c r="G1106" s="8"/>
      <c r="H1106" s="9"/>
      <c r="I1106" s="9"/>
      <c r="J1106" s="258"/>
    </row>
    <row r="1107" spans="1:10" s="3" customFormat="1">
      <c r="A1107" s="4"/>
      <c r="B1107" s="36"/>
      <c r="C1107" s="15"/>
      <c r="D1107" s="15"/>
      <c r="E1107" s="10"/>
      <c r="F1107" s="17"/>
      <c r="G1107" s="8"/>
      <c r="H1107" s="9"/>
      <c r="I1107" s="9"/>
      <c r="J1107" s="258"/>
    </row>
    <row r="1108" spans="1:10" s="3" customFormat="1">
      <c r="A1108" s="4"/>
      <c r="B1108" s="36"/>
      <c r="C1108" s="15"/>
      <c r="D1108" s="15"/>
      <c r="E1108" s="10"/>
      <c r="F1108" s="17"/>
      <c r="G1108" s="8"/>
      <c r="H1108" s="9"/>
      <c r="I1108" s="9"/>
      <c r="J1108" s="258"/>
    </row>
    <row r="1109" spans="1:10" s="3" customFormat="1">
      <c r="A1109" s="4"/>
      <c r="B1109" s="36"/>
      <c r="C1109" s="15"/>
      <c r="D1109" s="15"/>
      <c r="E1109" s="10"/>
      <c r="F1109" s="17"/>
      <c r="G1109" s="8"/>
      <c r="H1109" s="9"/>
      <c r="I1109" s="9"/>
      <c r="J1109" s="258"/>
    </row>
    <row r="1110" spans="1:10" s="3" customFormat="1">
      <c r="A1110" s="4"/>
      <c r="B1110" s="36"/>
      <c r="C1110" s="15"/>
      <c r="D1110" s="15"/>
      <c r="E1110" s="10"/>
      <c r="F1110" s="17"/>
      <c r="G1110" s="8"/>
      <c r="H1110" s="9"/>
      <c r="I1110" s="9"/>
      <c r="J1110" s="258"/>
    </row>
    <row r="1111" spans="1:10" s="3" customFormat="1">
      <c r="A1111" s="4"/>
      <c r="B1111" s="36"/>
      <c r="C1111" s="15"/>
      <c r="D1111" s="15"/>
      <c r="E1111" s="10"/>
      <c r="F1111" s="17"/>
      <c r="G1111" s="8"/>
      <c r="H1111" s="9"/>
      <c r="I1111" s="9"/>
      <c r="J1111" s="258"/>
    </row>
    <row r="1112" spans="1:10" s="3" customFormat="1">
      <c r="A1112" s="4"/>
      <c r="B1112" s="36"/>
      <c r="C1112" s="15"/>
      <c r="D1112" s="15"/>
      <c r="E1112" s="10"/>
      <c r="F1112" s="17"/>
      <c r="G1112" s="8"/>
      <c r="H1112" s="9"/>
      <c r="I1112" s="9"/>
      <c r="J1112" s="258"/>
    </row>
    <row r="1113" spans="1:10" s="3" customFormat="1">
      <c r="A1113" s="4"/>
      <c r="B1113" s="36"/>
      <c r="C1113" s="15"/>
      <c r="D1113" s="15"/>
      <c r="E1113" s="10"/>
      <c r="F1113" s="17"/>
      <c r="G1113" s="8"/>
      <c r="H1113" s="9"/>
      <c r="I1113" s="9"/>
      <c r="J1113" s="258"/>
    </row>
    <row r="1114" spans="1:10" s="3" customFormat="1">
      <c r="A1114" s="4"/>
      <c r="B1114" s="36"/>
      <c r="C1114" s="15"/>
      <c r="D1114" s="15"/>
      <c r="E1114" s="10"/>
      <c r="F1114" s="17"/>
      <c r="G1114" s="8"/>
      <c r="H1114" s="9"/>
      <c r="I1114" s="9"/>
      <c r="J1114" s="258"/>
    </row>
    <row r="1115" spans="1:10" s="3" customFormat="1">
      <c r="A1115" s="4"/>
      <c r="B1115" s="36"/>
      <c r="C1115" s="15"/>
      <c r="D1115" s="15"/>
      <c r="E1115" s="10"/>
      <c r="F1115" s="17"/>
      <c r="G1115" s="8"/>
      <c r="H1115" s="9"/>
      <c r="I1115" s="9"/>
      <c r="J1115" s="258"/>
    </row>
    <row r="1116" spans="1:10" s="3" customFormat="1">
      <c r="A1116" s="4"/>
      <c r="B1116" s="36"/>
      <c r="C1116" s="15"/>
      <c r="D1116" s="15"/>
      <c r="E1116" s="10"/>
      <c r="F1116" s="17"/>
      <c r="G1116" s="8"/>
      <c r="H1116" s="9"/>
      <c r="I1116" s="9"/>
      <c r="J1116" s="258"/>
    </row>
    <row r="1117" spans="1:10" s="3" customFormat="1">
      <c r="A1117" s="4"/>
      <c r="B1117" s="36"/>
      <c r="C1117" s="15"/>
      <c r="D1117" s="15"/>
      <c r="E1117" s="10"/>
      <c r="F1117" s="17"/>
      <c r="G1117" s="8"/>
      <c r="H1117" s="9"/>
      <c r="I1117" s="9"/>
      <c r="J1117" s="258"/>
    </row>
    <row r="1118" spans="1:10" s="3" customFormat="1">
      <c r="A1118" s="4"/>
      <c r="B1118" s="36"/>
      <c r="C1118" s="15"/>
      <c r="D1118" s="15"/>
      <c r="E1118" s="10"/>
      <c r="F1118" s="17"/>
      <c r="G1118" s="8"/>
      <c r="H1118" s="9"/>
      <c r="I1118" s="9"/>
      <c r="J1118" s="258"/>
    </row>
    <row r="1119" spans="1:10" s="3" customFormat="1">
      <c r="A1119" s="4"/>
      <c r="B1119" s="36"/>
      <c r="C1119" s="15"/>
      <c r="D1119" s="15"/>
      <c r="E1119" s="10"/>
      <c r="F1119" s="17"/>
      <c r="G1119" s="8"/>
      <c r="H1119" s="9"/>
      <c r="I1119" s="9"/>
      <c r="J1119" s="258"/>
    </row>
    <row r="1120" spans="1:10" s="3" customFormat="1">
      <c r="A1120" s="4"/>
      <c r="B1120" s="36"/>
      <c r="C1120" s="15"/>
      <c r="D1120" s="15"/>
      <c r="E1120" s="10"/>
      <c r="F1120" s="17"/>
      <c r="G1120" s="8"/>
      <c r="H1120" s="9"/>
      <c r="I1120" s="9"/>
      <c r="J1120" s="258"/>
    </row>
    <row r="1121" spans="1:10" s="3" customFormat="1">
      <c r="A1121" s="4"/>
      <c r="B1121" s="36"/>
      <c r="C1121" s="15"/>
      <c r="D1121" s="15"/>
      <c r="E1121" s="10"/>
      <c r="F1121" s="17"/>
      <c r="G1121" s="8"/>
      <c r="H1121" s="9"/>
      <c r="I1121" s="9"/>
      <c r="J1121" s="258"/>
    </row>
  </sheetData>
  <customSheetViews>
    <customSheetView guid="{966D3932-E429-4C59-AC55-697D9EEA620A}" scale="90" showPageBreaks="1" fitToPage="1" printArea="1" showAutoFilter="1" view="pageBreakPreview">
      <pane xSplit="2" ySplit="7" topLeftCell="C280" activePane="bottomRight" state="frozen"/>
      <selection pane="bottomRight" sqref="A1:J1"/>
      <pageMargins left="0.19685039370078741" right="0.23622047244094491" top="0.19685039370078741" bottom="0.19685039370078741" header="0.15748031496062992" footer="0.15748031496062992"/>
      <pageSetup paperSize="9" scale="49" fitToHeight="12" orientation="landscape" verticalDpi="144" r:id="rId1"/>
      <headerFooter alignWithMargins="0"/>
      <autoFilter ref="A5:L373"/>
    </customSheetView>
    <customSheetView guid="{95A7493F-2B11-406A-BB91-458FD9DC3BAE}" scale="75" showPageBreaks="1" fitToPage="1" printArea="1" showRuler="0">
      <pane xSplit="2" ySplit="9" topLeftCell="C105" activePane="bottomRight" state="frozen"/>
      <selection pane="bottomRight" activeCell="A107" sqref="A107:XFD107"/>
      <pageMargins left="0.19685039370078741" right="0.19685039370078741" top="0.19685039370078741" bottom="0.19685039370078741" header="0.15748031496062992" footer="0.15748031496062992"/>
      <pageSetup paperSize="9" scale="49" fitToHeight="14" orientation="landscape" verticalDpi="144" r:id="rId2"/>
      <headerFooter alignWithMargins="0"/>
    </customSheetView>
    <customSheetView guid="{3824CD03-2F75-4531-8348-997F8B6518CE}" scale="85" fitToPage="1">
      <pane xSplit="2" ySplit="9" topLeftCell="C275" activePane="bottomRight" state="frozen"/>
      <selection pane="bottomRight" activeCell="A213" sqref="A213:XFD225"/>
      <pageMargins left="0.19685039370078741" right="0.23622047244094491" top="0.19685039370078741" bottom="0.19685039370078741" header="0.15748031496062992" footer="0.15748031496062992"/>
      <pageSetup paperSize="9" scale="36" fitToHeight="12" orientation="landscape" horizontalDpi="120" verticalDpi="144" r:id="rId3"/>
      <headerFooter alignWithMargins="0"/>
    </customSheetView>
    <customSheetView guid="{BE1C4A44-01B5-4ECE-8D55-C71095D37032}" scale="80" showPageBreaks="1" fitToPage="1">
      <pane xSplit="2" ySplit="9" topLeftCell="C118" activePane="bottomRight" state="frozen"/>
      <selection pane="bottomRight" activeCell="C120" sqref="C120"/>
      <pageMargins left="0.19685039370078741" right="0.23622047244094491" top="0.19685039370078741" bottom="0.19685039370078741" header="0.15748031496062992" footer="0.15748031496062992"/>
      <pageSetup paperSize="9" scale="29" fitToHeight="12" orientation="landscape" horizontalDpi="120" verticalDpi="144" r:id="rId4"/>
      <headerFooter alignWithMargins="0"/>
    </customSheetView>
    <customSheetView guid="{BC4BF63E-98F8-4CE0-B0DE-A2A71C291EFE}" scale="85" showPageBreaks="1">
      <pane xSplit="2" ySplit="9" topLeftCell="C131" activePane="bottomRight" state="frozen"/>
      <selection pane="bottomRight" activeCell="K134" sqref="K134"/>
      <pageMargins left="0.19685039370078741" right="0.23622047244094491" top="0.19685039370078741" bottom="0.19685039370078741" header="0.15748031496062992" footer="0.15748031496062992"/>
      <pageSetup paperSize="9" scale="45" fitToHeight="12" orientation="landscape" horizontalDpi="120" verticalDpi="144" r:id="rId5"/>
      <headerFooter alignWithMargins="0"/>
    </customSheetView>
    <customSheetView guid="{1BDFBE17-25BB-4BB9-B67F-4757B39B2D64}" scale="70" showPageBreaks="1" fitToPage="1">
      <pane xSplit="2" ySplit="9" topLeftCell="C73" activePane="bottomRight" state="frozen"/>
      <selection pane="bottomRight" activeCell="C82" sqref="C82"/>
      <pageMargins left="0.19685039370078741" right="0.23622047244094491" top="0.19685039370078741" bottom="0.19685039370078741" header="0.15748031496062992" footer="0.15748031496062992"/>
      <pageSetup paperSize="9" scale="30" fitToHeight="12" orientation="landscape" verticalDpi="144" r:id="rId6"/>
      <headerFooter alignWithMargins="0"/>
    </customSheetView>
    <customSheetView guid="{68CBFC64-03A4-4F74-B34E-EE1DB915A668}" scale="85" showPageBreaks="1" fitToPage="1">
      <pane xSplit="2" ySplit="9" topLeftCell="C105" activePane="bottomRight" state="frozen"/>
      <selection pane="bottomRight" activeCell="G130" sqref="G130"/>
      <pageMargins left="0.19685039370078741" right="0.23622047244094491" top="0.19685039370078741" bottom="0.19685039370078741" header="0.15748031496062992" footer="0.15748031496062992"/>
      <pageSetup paperSize="9" scale="28" fitToHeight="12" orientation="landscape" horizontalDpi="120" verticalDpi="144" r:id="rId7"/>
      <headerFooter alignWithMargins="0"/>
    </customSheetView>
    <customSheetView guid="{CFB0A04F-563D-4D2B-BCD3-ACFCDC70E584}" scale="85" showPageBreaks="1" fitToPage="1">
      <pane xSplit="2" ySplit="9" topLeftCell="E217" activePane="bottomRight" state="frozen"/>
      <selection pane="bottomRight" sqref="A1:J1"/>
      <pageMargins left="0.19685039370078741" right="0.23622047244094491" top="0.19685039370078741" bottom="0.19685039370078741" header="0.15748031496062992" footer="0.15748031496062992"/>
      <pageSetup paperSize="9" scale="41" fitToHeight="12" orientation="landscape" horizontalDpi="120" verticalDpi="144" r:id="rId8"/>
      <headerFooter alignWithMargins="0"/>
    </customSheetView>
    <customSheetView guid="{8DA01475-C6A0-4A19-B7EB-B1C704431492}" scale="70" fitToPage="1">
      <pane xSplit="2" ySplit="9" topLeftCell="C272" activePane="bottomRight" state="frozen"/>
      <selection pane="bottomRight" activeCell="A279" sqref="A279:J289"/>
      <pageMargins left="0.19685039370078741" right="0.23622047244094491" top="0.19685039370078741" bottom="0.19685039370078741" header="0.15748031496062992" footer="0.15748031496062992"/>
      <pageSetup paperSize="9" scale="40" fitToHeight="12" orientation="landscape" horizontalDpi="120" verticalDpi="144" r:id="rId9"/>
      <headerFooter alignWithMargins="0"/>
    </customSheetView>
    <customSheetView guid="{0CBA335B-0DD8-471B-913E-91954D8A7DE8}" scale="85" fitToPage="1" hiddenRows="1">
      <pane xSplit="2" ySplit="9" topLeftCell="G115" activePane="bottomRight" state="frozen"/>
      <selection pane="bottomRight" activeCell="I118" sqref="I118"/>
      <pageMargins left="0.19685039370078741" right="0.23622047244094491" top="0.19685039370078741" bottom="0.19685039370078741" header="0.15748031496062992" footer="0.15748031496062992"/>
      <pageSetup paperSize="9" scale="43" fitToHeight="12" orientation="landscape" horizontalDpi="120" verticalDpi="144" r:id="rId10"/>
      <headerFooter alignWithMargins="0"/>
    </customSheetView>
    <customSheetView guid="{8FB1E024-9866-4CAD-B900-0CCFEA27B234}" scale="75" showPageBreaks="1" fitToPage="1" printArea="1" showRuler="0">
      <pane xSplit="2" ySplit="9" topLeftCell="C120" activePane="bottomRight" state="frozen"/>
      <selection pane="bottomRight" activeCell="H134" sqref="H134"/>
      <pageMargins left="0.19685039370078741" right="0.23622047244094491" top="0.19685039370078741" bottom="0.19685039370078741" header="0.15748031496062992" footer="0.15748031496062992"/>
      <pageSetup paperSize="9" scale="43" fitToHeight="12" orientation="landscape" verticalDpi="144" r:id="rId11"/>
      <headerFooter alignWithMargins="0"/>
    </customSheetView>
    <customSheetView guid="{868786DC-4C96-45F5-A272-3E03D4B934A0}" scale="58" showPageBreaks="1" fitToPage="1">
      <pane xSplit="2" ySplit="9" topLeftCell="C256" activePane="bottomRight" state="frozen"/>
      <selection pane="bottomRight" activeCell="G282" sqref="G282"/>
      <pageMargins left="0.19685039370078741" right="0.23622047244094491" top="0.19685039370078741" bottom="0.19685039370078741" header="0.15748031496062992" footer="0.15748031496062992"/>
      <pageSetup paperSize="9" scale="42" fitToHeight="12" orientation="landscape" horizontalDpi="120" verticalDpi="144" r:id="rId12"/>
      <headerFooter alignWithMargins="0"/>
    </customSheetView>
    <customSheetView guid="{A600D8D5-C13F-49F2-9D2C-FC8EA32AC551}" scale="90" showPageBreaks="1" view="pageBreakPreview">
      <pane xSplit="2" ySplit="7" topLeftCell="C263" activePane="bottomRight" state="frozen"/>
      <selection pane="bottomRight" activeCell="D264" sqref="D264"/>
      <pageMargins left="0.47244094488188981" right="0.23622047244094491" top="0.19685039370078741" bottom="0.19685039370078741" header="0.15748031496062992" footer="0.15748031496062992"/>
      <pageSetup paperSize="9" scale="47" fitToHeight="12" orientation="landscape" verticalDpi="144" r:id="rId13"/>
      <headerFooter differentFirst="1" alignWithMargins="0">
        <oddFooter>&amp;R&amp;P</oddFooter>
      </headerFooter>
    </customSheetView>
    <customSheetView guid="{471079C8-6E8B-4088-8968-A7D0C5B8653D}" scale="85" fitToPage="1">
      <pane xSplit="2" ySplit="9" topLeftCell="C174" activePane="bottomRight" state="frozen"/>
      <selection pane="bottomRight" activeCell="C182" sqref="C182"/>
      <pageMargins left="0.19685039370078741" right="0.23622047244094491" top="0.19685039370078741" bottom="0.19685039370078741" header="0.15748031496062992" footer="0.15748031496062992"/>
      <pageSetup paperSize="9" scale="44" fitToHeight="12" orientation="landscape" horizontalDpi="120" verticalDpi="144" r:id="rId14"/>
      <headerFooter alignWithMargins="0"/>
    </customSheetView>
    <customSheetView guid="{998E5F34-5F22-456C-AF6B-44B849DA5E75}" scale="70">
      <pane xSplit="2" ySplit="5" topLeftCell="F6" activePane="bottomRight" state="frozen"/>
      <selection pane="bottomRight" sqref="A1:J1"/>
      <pageMargins left="0.47244094488188981" right="0.23622047244094491" top="0.19685039370078741" bottom="0.19685039370078741" header="0.15748031496062992" footer="0.15748031496062992"/>
      <pageSetup paperSize="9" scale="48" fitToHeight="12" orientation="landscape" verticalDpi="144" r:id="rId15"/>
      <headerFooter alignWithMargins="0"/>
    </customSheetView>
    <customSheetView guid="{0EDC1FFF-2611-4DAC-98A8-22EC25025967}" scale="75" showPageBreaks="1" fitToPage="1">
      <pane xSplit="2" ySplit="9" topLeftCell="C240" activePane="bottomRight" state="frozen"/>
      <selection pane="bottomRight" activeCell="I240" sqref="I240:J250"/>
      <pageMargins left="0.19685039370078741" right="0.23622047244094491" top="0.19685039370078741" bottom="0.19685039370078741" header="0.15748031496062992" footer="0.15748031496062992"/>
      <pageSetup paperSize="9" scale="40" fitToHeight="12" orientation="landscape" horizontalDpi="120" verticalDpi="144" r:id="rId16"/>
      <headerFooter alignWithMargins="0"/>
    </customSheetView>
    <customSheetView guid="{F9D2B861-A6DF-4E58-9205-20667B07345D}" scale="85" fitToPage="1">
      <pane xSplit="2" ySplit="9" topLeftCell="C10" activePane="bottomRight" state="frozen"/>
      <selection pane="bottomRight" activeCell="A174" sqref="A174"/>
      <pageMargins left="0.19685039370078741" right="0.23622047244094491" top="0.19685039370078741" bottom="0.19685039370078741" header="0.15748031496062992" footer="0.15748031496062992"/>
      <pageSetup paperSize="9" scale="40" fitToHeight="12" orientation="landscape" horizontalDpi="120" verticalDpi="144" r:id="rId17"/>
      <headerFooter alignWithMargins="0"/>
    </customSheetView>
    <customSheetView guid="{33313D92-ACCC-472C-8066-C92558BED64F}" scale="65" showPageBreaks="1" fitToPage="1">
      <pane xSplit="2" ySplit="9" topLeftCell="C220" activePane="bottomRight" state="frozen"/>
      <selection pane="bottomRight" activeCell="C124" sqref="C124:F124"/>
      <pageMargins left="0.19685039370078741" right="0.23622047244094491" top="0.19685039370078741" bottom="0.19685039370078741" header="0.15748031496062992" footer="0.15748031496062992"/>
      <pageSetup paperSize="9" scale="40" fitToHeight="12" orientation="landscape" horizontalDpi="120" verticalDpi="144" r:id="rId18"/>
      <headerFooter alignWithMargins="0"/>
    </customSheetView>
    <customSheetView guid="{B5FF27E5-4C0E-4323-88CE-5D44F441DDEF}" scale="60" fitToPage="1">
      <pane xSplit="2" ySplit="9" topLeftCell="D65" activePane="bottomRight" state="frozen"/>
      <selection pane="bottomRight" activeCell="F101" sqref="F101"/>
      <pageMargins left="0.19685039370078741" right="0.23622047244094491" top="0.19685039370078741" bottom="0.19685039370078741" header="0.15748031496062992" footer="0.15748031496062992"/>
      <pageSetup paperSize="9" scale="40" fitToHeight="12" orientation="landscape" horizontalDpi="120" verticalDpi="144" r:id="rId19"/>
      <headerFooter alignWithMargins="0"/>
    </customSheetView>
    <customSheetView guid="{CC0A6F72-A956-4FF0-A9CF-B2F133844683}" scale="75" fitToPage="1" topLeftCell="A4">
      <pane xSplit="2" ySplit="1" topLeftCell="D247" activePane="bottomRight" state="frozen"/>
      <selection pane="bottomRight" activeCell="D263" sqref="D263"/>
      <pageMargins left="0.19685039370078741" right="0.23622047244094491" top="0.19685039370078741" bottom="0.19685039370078741" header="0.15748031496062992" footer="0.15748031496062992"/>
      <pageSetup paperSize="9" scale="49" fitToHeight="12" orientation="landscape" horizontalDpi="120" verticalDpi="144" r:id="rId20"/>
      <headerFooter alignWithMargins="0"/>
    </customSheetView>
    <customSheetView guid="{2A0A5548-2EEF-4469-A03C-FA481083CE33}" scale="60" showPageBreaks="1" fitToPage="1" showRuler="0">
      <pane xSplit="2" ySplit="9" topLeftCell="C84" activePane="bottomRight" state="frozen"/>
      <selection pane="bottomRight" activeCell="D85" sqref="D85"/>
      <pageMargins left="0.19685039370078741" right="0.23622047244094491" top="0.19685039370078741" bottom="0.19685039370078741" header="0.15748031496062992" footer="0.15748031496062992"/>
      <pageSetup paperSize="9" scale="49" fitToHeight="12" orientation="landscape" horizontalDpi="120" verticalDpi="144" r:id="rId21"/>
      <headerFooter alignWithMargins="0"/>
    </customSheetView>
    <customSheetView guid="{7EDDA008-F905-436E-A980-951BDACDA577}" scale="80" fitToPage="1">
      <pane xSplit="2" ySplit="9" topLeftCell="C10" activePane="bottomRight" state="frozen"/>
      <selection pane="bottomRight" activeCell="I19" sqref="I19"/>
      <pageMargins left="0.19685039370078741" right="0.23622047244094491" top="0.19685039370078741" bottom="0.19685039370078741" header="0.15748031496062992" footer="0.15748031496062992"/>
      <pageSetup paperSize="9" scale="50" fitToHeight="12" orientation="landscape" horizontalDpi="120" verticalDpi="144" r:id="rId22"/>
      <headerFooter alignWithMargins="0"/>
    </customSheetView>
    <customSheetView guid="{452C56A1-7A56-4ADE-A5CF-E260228787E3}" scale="75" showPageBreaks="1" fitToPage="1" printArea="1" view="pageBreakPreview" showRuler="0" topLeftCell="A6">
      <pane xSplit="2" ySplit="4" topLeftCell="J189" activePane="bottomRight" state="frozen"/>
      <selection pane="bottomRight" activeCell="A197" sqref="A197:J197"/>
      <pageMargins left="0.19685039370078741" right="0.23622047244094491" top="0.19685039370078741" bottom="0.19685039370078741" header="0.15748031496062992" footer="0.15748031496062992"/>
      <pageSetup paperSize="9" scale="53" fitToHeight="12" orientation="landscape" horizontalDpi="120" verticalDpi="144" r:id="rId23"/>
      <headerFooter alignWithMargins="0"/>
    </customSheetView>
    <customSheetView guid="{3B5575E9-696E-4E1F-8BBE-8483CF318052}" scale="75" fitToPage="1" printArea="1" showRuler="0">
      <pane xSplit="2" ySplit="9" topLeftCell="G49" activePane="bottomRight" state="frozen"/>
      <selection pane="bottomRight" activeCell="G52" sqref="G52"/>
      <pageMargins left="0.19685039370078741" right="0.23622047244094491" top="0.19685039370078741" bottom="0.19685039370078741" header="0.15748031496062992" footer="0.15748031496062992"/>
      <pageSetup paperSize="9" scale="58" fitToHeight="12" orientation="landscape" horizontalDpi="120" verticalDpi="144" r:id="rId24"/>
      <headerFooter alignWithMargins="0"/>
    </customSheetView>
    <customSheetView guid="{E147D13D-D04D-431E-888C-5A9AE670FC44}" scale="75" showPageBreaks="1" view="pageBreakPreview" showRuler="0" topLeftCell="A7">
      <pane xSplit="2" ySplit="10" topLeftCell="C140" activePane="bottomRight" state="frozen"/>
      <selection pane="bottomRight" activeCell="A145" sqref="A145"/>
      <pageMargins left="0.19685039370078741" right="0.23622047244094491" top="0.19685039370078741" bottom="0.19685039370078741" header="0.15748031496062992" footer="0.15748031496062992"/>
      <pageSetup paperSize="9" scale="59" orientation="landscape" horizontalDpi="120" verticalDpi="144" r:id="rId25"/>
      <headerFooter alignWithMargins="0"/>
    </customSheetView>
    <customSheetView guid="{795D5ECF-BF90-4F3E-A74E-B1A55C8421F2}" scale="75" fitToPage="1">
      <pane xSplit="2" ySplit="9" topLeftCell="C65" activePane="bottomRight" state="frozen"/>
      <selection pane="bottomRight" activeCell="B83" sqref="B83"/>
      <pageMargins left="0.19685039370078741" right="0.23622047244094491" top="0.19685039370078741" bottom="0.19685039370078741" header="0.15748031496062992" footer="0.15748031496062992"/>
      <pageSetup paperSize="9" scale="49" fitToHeight="12" orientation="landscape" horizontalDpi="120" verticalDpi="144" r:id="rId26"/>
      <headerFooter alignWithMargins="0"/>
    </customSheetView>
    <customSheetView guid="{5EEB5DC5-097B-47D6-81BA-F19E1000B57E}" scale="75" fitToPage="1" printArea="1" showRuler="0">
      <pane xSplit="2" ySplit="9" topLeftCell="C131" activePane="bottomRight" state="frozen"/>
      <selection pane="bottomRight" activeCell="G189" sqref="G189"/>
      <pageMargins left="0.19685039370078741" right="0.23622047244094491" top="0.19685039370078741" bottom="0.19685039370078741" header="0.15748031496062992" footer="0.15748031496062992"/>
      <pageSetup paperSize="9" scale="49" fitToHeight="12" orientation="landscape" horizontalDpi="120" verticalDpi="144" r:id="rId27"/>
      <headerFooter alignWithMargins="0"/>
    </customSheetView>
    <customSheetView guid="{839A87F2-F73A-45C5-ADB8-392A99CC1EFF}" scale="85" fitToPage="1">
      <pane xSplit="2" ySplit="4" topLeftCell="C286" activePane="bottomRight" state="frozen"/>
      <selection pane="bottomRight" activeCell="L291" sqref="L291"/>
      <pageMargins left="0.19685039370078741" right="0.23622047244094491" top="0.19685039370078741" bottom="0.19685039370078741" header="0.15748031496062992" footer="0.15748031496062992"/>
      <pageSetup paperSize="9" scale="48" fitToHeight="12" orientation="landscape" horizontalDpi="120" verticalDpi="144" r:id="rId28"/>
      <headerFooter alignWithMargins="0"/>
    </customSheetView>
    <customSheetView guid="{72EDDA2C-BFF2-4D48-A13B-2B9C46213374}" scale="75" fitToPage="1">
      <pane xSplit="2" ySplit="9" topLeftCell="D242" activePane="bottomRight" state="frozen"/>
      <selection pane="bottomRight" activeCell="H241" sqref="H241"/>
      <pageMargins left="0.19685039370078741" right="0.23622047244094491" top="0.19685039370078741" bottom="0.19685039370078741" header="0.15748031496062992" footer="0.15748031496062992"/>
      <pageSetup paperSize="9" scale="49" fitToHeight="12" orientation="landscape" horizontalDpi="120" verticalDpi="144" r:id="rId29"/>
      <headerFooter alignWithMargins="0"/>
    </customSheetView>
    <customSheetView guid="{B0CF427B-E64B-46A6-97A4-9B49090FE4BE}" scale="85" fitToPage="1">
      <pane xSplit="2" ySplit="9" topLeftCell="C130" activePane="bottomRight" state="frozen"/>
      <selection pane="bottomRight" activeCell="A133" sqref="A133:IV133"/>
      <pageMargins left="0.19685039370078741" right="0.23622047244094491" top="0.19685039370078741" bottom="0.19685039370078741" header="0.15748031496062992" footer="0.15748031496062992"/>
      <pageSetup paperSize="9" scale="29" fitToHeight="12" orientation="landscape" horizontalDpi="120" verticalDpi="144" r:id="rId30"/>
      <headerFooter alignWithMargins="0"/>
    </customSheetView>
    <customSheetView guid="{8112C56A-816E-41B5-AC5C-5C34336EE27C}" scale="85" fitToPage="1">
      <pane xSplit="2" ySplit="9" topLeftCell="F215" activePane="bottomRight" state="frozen"/>
      <selection pane="bottomRight" activeCell="H220" sqref="H220"/>
      <pageMargins left="0.19685039370078741" right="0.23622047244094491" top="0.19685039370078741" bottom="0.19685039370078741" header="0.15748031496062992" footer="0.15748031496062992"/>
      <pageSetup paperSize="9" scale="44" fitToHeight="12" orientation="landscape" horizontalDpi="120" verticalDpi="144" r:id="rId31"/>
      <headerFooter alignWithMargins="0"/>
    </customSheetView>
    <customSheetView guid="{2C18B72E-FABC-405E-9989-871873679CB9}" scale="85" fitToPage="1">
      <pane xSplit="2" ySplit="9" topLeftCell="C165" activePane="bottomRight" state="frozen"/>
      <selection pane="bottomRight" activeCell="A163" sqref="A163:J171"/>
      <pageMargins left="0.19685039370078741" right="0.23622047244094491" top="0.19685039370078741" bottom="0.19685039370078741" header="0.15748031496062992" footer="0.15748031496062992"/>
      <pageSetup paperSize="9" scale="44" fitToHeight="12" orientation="landscape" horizontalDpi="120" verticalDpi="144" r:id="rId32"/>
      <headerFooter alignWithMargins="0"/>
    </customSheetView>
    <customSheetView guid="{EF32CA8F-131B-41F0-AA31-167807ADE2D4}" scale="85" fitToPage="1">
      <pane xSplit="2" ySplit="9" topLeftCell="C135" activePane="bottomRight" state="frozen"/>
      <selection pane="bottomRight" activeCell="H149" sqref="H149"/>
      <pageMargins left="0.19685039370078741" right="0.23622047244094491" top="0.19685039370078741" bottom="0.19685039370078741" header="0.15748031496062992" footer="0.15748031496062992"/>
      <pageSetup paperSize="9" scale="44" fitToHeight="12" orientation="landscape" horizontalDpi="120" verticalDpi="144" r:id="rId33"/>
      <headerFooter alignWithMargins="0"/>
    </customSheetView>
    <customSheetView guid="{90518B97-7307-4173-A97E-975285B914B1}" scale="75" showPageBreaks="1" topLeftCell="A115">
      <selection activeCell="C120" sqref="C120"/>
      <pageMargins left="0.47244094488188981" right="0.23622047244094491" top="0.19685039370078741" bottom="0.19685039370078741" header="0.15748031496062992" footer="0.15748031496062992"/>
      <pageSetup paperSize="9" scale="48" fitToHeight="12" orientation="landscape" verticalDpi="144" r:id="rId34"/>
      <headerFooter differentFirst="1" alignWithMargins="0">
        <oddFooter>&amp;R&amp;P</oddFooter>
      </headerFooter>
    </customSheetView>
    <customSheetView guid="{F9324F9E-6E0D-484A-B1A6-F87CCAA93894}" scale="90" fitToPage="1">
      <pane xSplit="2" ySplit="9" topLeftCell="C121" activePane="bottomRight" state="frozen"/>
      <selection pane="bottomRight" activeCell="G323" sqref="G323"/>
      <pageMargins left="0.19685039370078741" right="0.23622047244094491" top="0.19685039370078741" bottom="0.19685039370078741" header="0.15748031496062992" footer="0.15748031496062992"/>
      <pageSetup paperSize="9" scale="49" fitToHeight="12" orientation="landscape" horizontalDpi="120" verticalDpi="144" r:id="rId35"/>
      <headerFooter alignWithMargins="0"/>
    </customSheetView>
    <customSheetView guid="{675C859F-867B-4E3E-8283-3B2C94BFA5E5}" scale="80" showPageBreaks="1" fitToPage="1">
      <pane xSplit="2" ySplit="9" topLeftCell="C184" activePane="bottomRight" state="frozen"/>
      <selection pane="bottomRight" activeCell="H194" sqref="H194"/>
      <pageMargins left="0.19685039370078741" right="0.23622047244094491" top="0.19685039370078741" bottom="0.19685039370078741" header="0.15748031496062992" footer="0.15748031496062992"/>
      <pageSetup paperSize="9" scale="32" fitToHeight="12" orientation="landscape" horizontalDpi="120" verticalDpi="144" r:id="rId36"/>
      <headerFooter alignWithMargins="0"/>
    </customSheetView>
    <customSheetView guid="{FA039D92-C83F-438E-BA9D-917452CA1B7F}" scale="85" showPageBreaks="1" fitToPage="1">
      <pane xSplit="2" ySplit="9" topLeftCell="C207" activePane="bottomRight"/>
      <selection pane="bottomRight" activeCell="J276" sqref="J276"/>
      <pageMargins left="0.19685039370078741" right="0.23622047244094491" top="0.19685039370078741" bottom="0.19685039370078741" header="0.15748031496062992" footer="0.15748031496062992"/>
      <pageSetup paperSize="9" scale="30" fitToHeight="12" orientation="landscape" horizontalDpi="120" verticalDpi="144" r:id="rId37"/>
      <headerFooter alignWithMargins="0"/>
    </customSheetView>
    <customSheetView guid="{D0621073-25BE-47D7-AC33-51146458D41C}" scale="85" showPageBreaks="1" fitToPage="1">
      <pane xSplit="2" ySplit="9" topLeftCell="C135" activePane="bottomRight" state="frozen"/>
      <selection pane="bottomRight" activeCell="A144" sqref="A144:J182"/>
      <pageMargins left="0.19685039370078741" right="0.23622047244094491" top="0.19685039370078741" bottom="0.19685039370078741" header="0.15748031496062992" footer="0.15748031496062992"/>
      <pageSetup paperSize="9" scale="30" fitToHeight="12" orientation="landscape" horizontalDpi="120" verticalDpi="144" r:id="rId38"/>
      <headerFooter alignWithMargins="0"/>
    </customSheetView>
    <customSheetView guid="{713A662A-DFDD-43FB-A56E-1E210432D89D}" scale="85" fitToPage="1">
      <pane xSplit="2" ySplit="9" topLeftCell="C104" activePane="bottomRight" state="frozen"/>
      <selection pane="bottomRight" activeCell="C117" sqref="C117:C118"/>
      <pageMargins left="0.19685039370078741" right="0.23622047244094491" top="0.19685039370078741" bottom="0.19685039370078741" header="0.15748031496062992" footer="0.15748031496062992"/>
      <pageSetup paperSize="9" scale="36" fitToHeight="12" orientation="landscape" horizontalDpi="120" verticalDpi="144" r:id="rId39"/>
      <headerFooter alignWithMargins="0"/>
    </customSheetView>
    <customSheetView guid="{06B33669-D909-4CD8-806F-33C009B9DF0A}" scale="75" showPageBreaks="1" fitToPage="1">
      <pane xSplit="2" ySplit="9" topLeftCell="C265" activePane="bottomRight" state="frozen"/>
      <selection pane="bottomRight" activeCell="H221" sqref="H221"/>
      <pageMargins left="0.19685039370078741" right="0.23622047244094491" top="0.19685039370078741" bottom="0.19685039370078741" header="0.15748031496062992" footer="0.15748031496062992"/>
      <pageSetup paperSize="9" scale="29" fitToHeight="12" orientation="landscape" horizontalDpi="120" verticalDpi="144" r:id="rId40"/>
      <headerFooter alignWithMargins="0"/>
    </customSheetView>
    <customSheetView guid="{9BFA17BE-4413-48EA-8DFA-9D7972E1D966}" scale="85" showPageBreaks="1">
      <pane xSplit="2" ySplit="9" topLeftCell="C94" activePane="bottomRight" state="frozen"/>
      <selection pane="bottomRight" activeCell="I102" sqref="I102"/>
      <pageMargins left="0.19685039370078741" right="0.23622047244094491" top="0.19685039370078741" bottom="0.19685039370078741" header="0.15748031496062992" footer="0.15748031496062992"/>
      <pageSetup paperSize="9" scale="55" fitToHeight="12" orientation="landscape" horizontalDpi="120" verticalDpi="144" r:id="rId41"/>
      <headerFooter alignWithMargins="0"/>
    </customSheetView>
    <customSheetView guid="{84AB9039-6109-4932-AA14-522BD4A30F0B}" scale="75" showPageBreaks="1" fitToPage="1">
      <pane xSplit="2" ySplit="9" topLeftCell="C188" activePane="bottomRight" state="frozen"/>
      <selection pane="bottomRight" activeCell="G234" sqref="G234"/>
      <pageMargins left="0.19685039370078741" right="0.23622047244094491" top="0.19685039370078741" bottom="0.19685039370078741" header="0.15748031496062992" footer="0.15748031496062992"/>
      <pageSetup paperSize="9" scale="31" fitToHeight="12" orientation="landscape" horizontalDpi="120" verticalDpi="144" r:id="rId42"/>
      <headerFooter alignWithMargins="0"/>
    </customSheetView>
    <customSheetView guid="{221AFC77-C97B-4D44-8163-7AA758A08BF9}" scale="71" showPageBreaks="1" fitToPage="1" printArea="1" showRuler="0">
      <pane ySplit="6" topLeftCell="A7" activePane="bottomLeft" state="frozen"/>
      <selection pane="bottomLeft" activeCell="J5" sqref="J5"/>
      <pageMargins left="0.19685039370078741" right="0.23622047244094491" top="0.19685039370078741" bottom="0.19685039370078741" header="0.15748031496062992" footer="0.15748031496062992"/>
      <pageSetup paperSize="9" scale="49" fitToHeight="12" orientation="landscape" verticalDpi="144" r:id="rId43"/>
      <headerFooter alignWithMargins="0"/>
    </customSheetView>
    <customSheetView guid="{CFD58EC5-F475-4F0C-8822-861C497EA100}" scale="90" showPageBreaks="1" printArea="1" view="pageBreakPreview">
      <pane xSplit="2" ySplit="6" topLeftCell="C310" activePane="bottomRight" state="frozen"/>
      <selection pane="bottomRight" activeCell="H301" sqref="H301"/>
      <pageMargins left="0.35433070866141736" right="0.19685039370078741" top="0.19685039370078741" bottom="0.19685039370078741" header="0.15748031496062992" footer="0.15748031496062992"/>
      <pageSetup paperSize="9" scale="47" fitToHeight="12" orientation="landscape" verticalDpi="144" r:id="rId44"/>
      <headerFooter differentFirst="1" alignWithMargins="0">
        <oddFooter>&amp;R&amp;P</oddFooter>
      </headerFooter>
    </customSheetView>
  </customSheetViews>
  <mergeCells count="8">
    <mergeCell ref="A6:J6"/>
    <mergeCell ref="A311:J311"/>
    <mergeCell ref="A108:J108"/>
    <mergeCell ref="A1:J1"/>
    <mergeCell ref="C3:F3"/>
    <mergeCell ref="G3:J3"/>
    <mergeCell ref="A3:A4"/>
    <mergeCell ref="B3:B4"/>
  </mergeCells>
  <phoneticPr fontId="1" type="noConversion"/>
  <pageMargins left="0.19685039370078741" right="0.23622047244094491" top="0.19685039370078741" bottom="0.19685039370078741" header="0.15748031496062992" footer="0.15748031496062992"/>
  <pageSetup paperSize="9" scale="49" fitToHeight="12" orientation="landscape" verticalDpi="144" r:id="rId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966D3932-E429-4C59-AC55-697D9EEA620A}">
      <pageMargins left="0.7" right="0.7" top="0.75" bottom="0.75" header="0.3" footer="0.3"/>
    </customSheetView>
    <customSheetView guid="{95A7493F-2B11-406A-BB91-458FD9DC3BAE}">
      <pageMargins left="0.7" right="0.7" top="0.75" bottom="0.75" header="0.3" footer="0.3"/>
    </customSheetView>
    <customSheetView guid="{3824CD03-2F75-4531-8348-997F8B6518CE}">
      <pageMargins left="0.7" right="0.7" top="0.75" bottom="0.75" header="0.3" footer="0.3"/>
    </customSheetView>
    <customSheetView guid="{BE1C4A44-01B5-4ECE-8D55-C71095D37032}">
      <pageMargins left="0.7" right="0.7" top="0.75" bottom="0.75" header="0.3" footer="0.3"/>
    </customSheetView>
    <customSheetView guid="{BC4BF63E-98F8-4CE0-B0DE-A2A71C291EFE}">
      <pageMargins left="0.7" right="0.7" top="0.75" bottom="0.75" header="0.3" footer="0.3"/>
    </customSheetView>
    <customSheetView guid="{1BDFBE17-25BB-4BB9-B67F-4757B39B2D64}">
      <pageMargins left="0.7" right="0.7" top="0.75" bottom="0.75" header="0.3" footer="0.3"/>
    </customSheetView>
    <customSheetView guid="{68CBFC64-03A4-4F74-B34E-EE1DB915A668}">
      <pageMargins left="0.7" right="0.7" top="0.75" bottom="0.75" header="0.3" footer="0.3"/>
    </customSheetView>
    <customSheetView guid="{CFB0A04F-563D-4D2B-BCD3-ACFCDC70E584}">
      <pageMargins left="0.7" right="0.7" top="0.75" bottom="0.75" header="0.3" footer="0.3"/>
    </customSheetView>
    <customSheetView guid="{8DA01475-C6A0-4A19-B7EB-B1C704431492}">
      <pageMargins left="0.7" right="0.7" top="0.75" bottom="0.75" header="0.3" footer="0.3"/>
    </customSheetView>
    <customSheetView guid="{0CBA335B-0DD8-471B-913E-91954D8A7DE8}">
      <pageMargins left="0.7" right="0.7" top="0.75" bottom="0.75" header="0.3" footer="0.3"/>
    </customSheetView>
    <customSheetView guid="{8FB1E024-9866-4CAD-B900-0CCFEA27B234}">
      <pageMargins left="0.7" right="0.7" top="0.75" bottom="0.75" header="0.3" footer="0.3"/>
    </customSheetView>
    <customSheetView guid="{90518B97-7307-4173-A97E-975285B914B1}">
      <pageMargins left="0.7" right="0.7" top="0.75" bottom="0.75" header="0.3" footer="0.3"/>
    </customSheetView>
    <customSheetView guid="{F9324F9E-6E0D-484A-B1A6-F87CCAA93894}">
      <pageMargins left="0.7" right="0.7" top="0.75" bottom="0.75" header="0.3" footer="0.3"/>
    </customSheetView>
    <customSheetView guid="{675C859F-867B-4E3E-8283-3B2C94BFA5E5}">
      <pageMargins left="0.7" right="0.7" top="0.75" bottom="0.75" header="0.3" footer="0.3"/>
    </customSheetView>
    <customSheetView guid="{FA039D92-C83F-438E-BA9D-917452CA1B7F}">
      <pageMargins left="0.7" right="0.7" top="0.75" bottom="0.75" header="0.3" footer="0.3"/>
    </customSheetView>
    <customSheetView guid="{D0621073-25BE-47D7-AC33-51146458D41C}">
      <pageMargins left="0.7" right="0.7" top="0.75" bottom="0.75" header="0.3" footer="0.3"/>
    </customSheetView>
    <customSheetView guid="{713A662A-DFDD-43FB-A56E-1E210432D89D}">
      <pageMargins left="0.7" right="0.7" top="0.75" bottom="0.75" header="0.3" footer="0.3"/>
    </customSheetView>
    <customSheetView guid="{06B33669-D909-4CD8-806F-33C009B9DF0A}">
      <pageMargins left="0.7" right="0.7" top="0.75" bottom="0.75" header="0.3" footer="0.3"/>
    </customSheetView>
    <customSheetView guid="{9BFA17BE-4413-48EA-8DFA-9D7972E1D966}">
      <pageMargins left="0.7" right="0.7" top="0.75" bottom="0.75" header="0.3" footer="0.3"/>
    </customSheetView>
    <customSheetView guid="{84AB9039-6109-4932-AA14-522BD4A30F0B}">
      <pageMargins left="0.7" right="0.7" top="0.75" bottom="0.75" header="0.3" footer="0.3"/>
    </customSheetView>
    <customSheetView guid="{221AFC77-C97B-4D44-8163-7AA758A08BF9}">
      <pageMargins left="0.7" right="0.7" top="0.75" bottom="0.75" header="0.3" footer="0.3"/>
    </customSheetView>
    <customSheetView guid="{CFD58EC5-F475-4F0C-8822-861C497EA100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общее</vt:lpstr>
      <vt:lpstr>Лист1</vt:lpstr>
      <vt:lpstr>общее!Заголовки_для_печати</vt:lpstr>
      <vt:lpstr>общее!Область_печати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user416c</cp:lastModifiedBy>
  <cp:lastPrinted>2021-11-11T08:12:27Z</cp:lastPrinted>
  <dcterms:created xsi:type="dcterms:W3CDTF">2001-02-08T10:51:36Z</dcterms:created>
  <dcterms:modified xsi:type="dcterms:W3CDTF">2021-11-12T08:39:43Z</dcterms:modified>
</cp:coreProperties>
</file>