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Поточні ремонти" sheetId="1" r:id="rId1"/>
  </sheets>
  <definedNames>
    <definedName name="_xlnm._FilterDatabase" localSheetId="0" hidden="1">'Поточні ремонти'!$A$4:$E$746</definedName>
    <definedName name="Z_0807BC37_3C63_4F33_8764_08C0EDADAA6D_.wvu.FilterData" localSheetId="0" hidden="1">'Поточні ремонти'!$A$4:$E$5</definedName>
    <definedName name="Z_0807BC37_3C63_4F33_8764_08C0EDADAA6D_.wvu.PrintTitles" localSheetId="0" hidden="1">'Поточні ремонти'!$4:$5</definedName>
    <definedName name="Z_0CAD288D_3D93_4121_9E18_6A575266150B_.wvu.FilterData" localSheetId="0" hidden="1">'Поточні ремонти'!$A$4:$E$5</definedName>
    <definedName name="Z_11C8950C_C858_4BB6_BC79_930FF6D55BCC_.wvu.FilterData" localSheetId="0" hidden="1">'Поточні ремонти'!$A$4:$E$5</definedName>
    <definedName name="Z_16975096_DC8E_414A_B222_F9DA7E392F75_.wvu.FilterData" localSheetId="0" hidden="1">'Поточні ремонти'!$A$4:$E$5</definedName>
    <definedName name="Z_187DDB91_9B1E_4122_8872_9C4988859E75_.wvu.FilterData" localSheetId="0" hidden="1">'Поточні ремонти'!$A$4:$E$5</definedName>
    <definedName name="Z_187DDB91_9B1E_4122_8872_9C4988859E75_.wvu.PrintTitles" localSheetId="0" hidden="1">'Поточні ремонти'!$4:$5</definedName>
    <definedName name="Z_19BB9D72_B118_4110_9712_49743BB4FC98_.wvu.FilterData" localSheetId="0" hidden="1">'Поточні ремонти'!$A$4:$E$5</definedName>
    <definedName name="Z_237E48EE_855D_4E22_A215_D7BA155C0632_.wvu.FilterData" localSheetId="0" hidden="1">'Поточні ремонти'!$A$4:$E$5</definedName>
    <definedName name="Z_237E48EE_855D_4E22_A215_D7BA155C0632_.wvu.PrintTitles" localSheetId="0" hidden="1">'Поточні ремонти'!$4:$5</definedName>
    <definedName name="Z_25D80E02_DE87_403B_A2BD_704FFA9D66DA_.wvu.FilterData" localSheetId="0" hidden="1">'Поточні ремонти'!$A$4:$E$5</definedName>
    <definedName name="Z_25D80E02_DE87_403B_A2BD_704FFA9D66DA_.wvu.PrintTitles" localSheetId="0" hidden="1">'Поточні ремонти'!$4:$5</definedName>
    <definedName name="Z_32F95FE8_F45C_4AA6_BC99_8ECED0648765_.wvu.FilterData" localSheetId="0" hidden="1">'Поточні ремонти'!$A$4:$E$5</definedName>
    <definedName name="Z_373C6CF9_23BB_4CF5_B1A6_873AA5A22ED1_.wvu.FilterData" localSheetId="0" hidden="1">'Поточні ремонти'!$A$4:$E$5</definedName>
    <definedName name="Z_3DF8BEC8_0E34_4D6A_B462_4EBEEDE944E0_.wvu.FilterData" localSheetId="0" hidden="1">'Поточні ремонти'!$A$4:$E$5</definedName>
    <definedName name="Z_436A1965_C17E_45AD_8476_CFF58DA45F66_.wvu.FilterData" localSheetId="0" hidden="1">'Поточні ремонти'!$A$4:$E$1743</definedName>
    <definedName name="Z_436A1965_C17E_45AD_8476_CFF58DA45F66_.wvu.PrintTitles" localSheetId="0" hidden="1">'Поточні ремонти'!$4:$5</definedName>
    <definedName name="Z_4D494E37_21A4_41F8_BD77_D1C44D691FA4_.wvu.FilterData" localSheetId="0" hidden="1">'Поточні ремонти'!$A$4:$E$5</definedName>
    <definedName name="Z_4D494E37_21A4_41F8_BD77_D1C44D691FA4_.wvu.PrintTitles" localSheetId="0" hidden="1">'Поточні ремонти'!$4:$5</definedName>
    <definedName name="Z_51C58801_F2A5_4735_B500_4677902A49A3_.wvu.FilterData" localSheetId="0" hidden="1">'Поточні ремонти'!$A$4:$E$5</definedName>
    <definedName name="Z_582C30CF_2170_447E_B08C_D4CA48EA0942_.wvu.FilterData" localSheetId="0" hidden="1">'Поточні ремонти'!$A$4:$E$5</definedName>
    <definedName name="Z_592BCC2D_C80C_4ED6_BF39_105E1BEB677B_.wvu.FilterData" localSheetId="0" hidden="1">'Поточні ремонти'!$A$4:$E$746</definedName>
    <definedName name="Z_592BCC2D_C80C_4ED6_BF39_105E1BEB677B_.wvu.PrintTitles" localSheetId="0" hidden="1">'Поточні ремонти'!$4:$5</definedName>
    <definedName name="Z_5AD8CF9A_F737_40F1_BC4E_B08BE4CBD52F_.wvu.FilterData" localSheetId="0" hidden="1">'Поточні ремонти'!$A$4:$E$5</definedName>
    <definedName name="Z_6235BC21_3D25_4E8C_898E_855DDDDD2566_.wvu.FilterData" localSheetId="0" hidden="1">'Поточні ремонти'!$A$4:$E$5</definedName>
    <definedName name="Z_6235BC21_3D25_4E8C_898E_855DDDDD2566_.wvu.PrintTitles" localSheetId="0" hidden="1">'Поточні ремонти'!$4:$5</definedName>
    <definedName name="Z_63624039_79B7_4B53_8C9B_62AEAD1FE854_.wvu.FilterData" localSheetId="0" hidden="1">'Поточні ремонти'!$A$4:$E$5</definedName>
    <definedName name="Z_63624039_79B7_4B53_8C9B_62AEAD1FE854_.wvu.PrintTitles" localSheetId="0" hidden="1">'Поточні ремонти'!$4:$5</definedName>
    <definedName name="Z_6C44D0DE_ADF0_4756_855B_4978F9F90A71_.wvu.FilterData" localSheetId="0" hidden="1">'Поточні ремонти'!$A$4:$E$5</definedName>
    <definedName name="Z_6C4C0A1E_9F55_46A5_9256_CBEA636F78CA_.wvu.FilterData" localSheetId="0" hidden="1">'Поточні ремонти'!$A$4:$E$5</definedName>
    <definedName name="Z_6C4C0A1E_9F55_46A5_9256_CBEA636F78CA_.wvu.PrintTitles" localSheetId="0" hidden="1">'Поточні ремонти'!$4:$5</definedName>
    <definedName name="Z_7BB3E45E_9C2B_492C_ACA4_3228F7449709_.wvu.FilterData" localSheetId="0" hidden="1">'Поточні ремонти'!$A$4:$E$5</definedName>
    <definedName name="Z_7DFE9900_01DD_44C4_83B3_2BACF6626FCA_.wvu.FilterData" localSheetId="0" hidden="1">'Поточні ремонти'!$A$4:$E$5</definedName>
    <definedName name="Z_880B0293_1E83_4F03_A590_98BFE28A2EAD_.wvu.FilterData" localSheetId="0" hidden="1">'Поточні ремонти'!$A$4:$E$5</definedName>
    <definedName name="Z_880B0293_1E83_4F03_A590_98BFE28A2EAD_.wvu.PrintArea" localSheetId="0" hidden="1">'Поточні ремонти'!$A$2:$E$5</definedName>
    <definedName name="Z_880B0293_1E83_4F03_A590_98BFE28A2EAD_.wvu.PrintTitles" localSheetId="0" hidden="1">'Поточні ремонти'!$4:$5</definedName>
    <definedName name="Z_8DC198C9_F882_4344_B77E_C1DA5211C895_.wvu.FilterData" localSheetId="0" hidden="1">'Поточні ремонти'!$A$4:$E$5</definedName>
    <definedName name="Z_943409E6_526F_46BA_BC1E_5958E19D764B_.wvu.FilterData" localSheetId="0" hidden="1">'Поточні ремонти'!$A$4:$E$5</definedName>
    <definedName name="Z_94A2A2F5_7164_46C6_BF9F_AB5DAA84D213_.wvu.FilterData" localSheetId="0" hidden="1">'Поточні ремонти'!$A$4:$E$5</definedName>
    <definedName name="Z_94A2A2F5_7164_46C6_BF9F_AB5DAA84D213_.wvu.PrintTitles" localSheetId="0" hidden="1">'Поточні ремонти'!$4:$5</definedName>
    <definedName name="Z_9568FF0A_63AF_4719_A609_46317B36A482_.wvu.FilterData" localSheetId="0" hidden="1">'Поточні ремонти'!$A$4:$E$746</definedName>
    <definedName name="Z_9568FF0A_63AF_4719_A609_46317B36A482_.wvu.PrintTitles" localSheetId="0" hidden="1">'Поточні ремонти'!$4:$5</definedName>
    <definedName name="Z_9B348F59_60C9_4B35_8EF0_0CAA0A744718_.wvu.FilterData" localSheetId="0" hidden="1">'Поточні ремонти'!$A$4:$E$5</definedName>
    <definedName name="Z_AA6B1375_45E6_42B6_A6AB_8C595BF1C0B3_.wvu.FilterData" localSheetId="0" hidden="1">'Поточні ремонти'!$A$4:$E$746</definedName>
    <definedName name="Z_AA6B1375_45E6_42B6_A6AB_8C595BF1C0B3_.wvu.PrintArea" localSheetId="0" hidden="1">'Поточні ремонти'!$A$2:$E$5</definedName>
    <definedName name="Z_AA6B1375_45E6_42B6_A6AB_8C595BF1C0B3_.wvu.PrintTitles" localSheetId="0" hidden="1">'Поточні ремонти'!$4:$5</definedName>
    <definedName name="Z_B2B7808A_1DE3_4E8C_BA26_3C1F89D42E45_.wvu.FilterData" localSheetId="0" hidden="1">'Поточні ремонти'!$A$4:$E$5</definedName>
    <definedName name="Z_B2B7808A_1DE3_4E8C_BA26_3C1F89D42E45_.wvu.PrintTitles" localSheetId="0" hidden="1">'Поточні ремонти'!$4:$5</definedName>
    <definedName name="Z_C08C5C12_FFBC_4F4C_9138_5D34ADCEB223_.wvu.FilterData" localSheetId="0" hidden="1">'Поточні ремонти'!$A$4:$E$5</definedName>
    <definedName name="Z_C08C5C12_FFBC_4F4C_9138_5D34ADCEB223_.wvu.PrintTitles" localSheetId="0" hidden="1">'Поточні ремонти'!$4:$5</definedName>
    <definedName name="Z_C27955D4_807E_4F74_AF90_54AA294CBBAD_.wvu.FilterData" localSheetId="0" hidden="1">'Поточні ремонти'!$A$4:$E$5</definedName>
    <definedName name="Z_C431141F_117F_49C7_B3E7_D4961D1E781E_.wvu.FilterData" localSheetId="0" hidden="1">'Поточні ремонти'!$A$4:$E$746</definedName>
    <definedName name="Z_C431141F_117F_49C7_B3E7_D4961D1E781E_.wvu.PrintTitles" localSheetId="0" hidden="1">'Поточні ремонти'!$4:$5</definedName>
    <definedName name="Z_C4E1FC53_13AF_4353_A377_998BCF090C4C_.wvu.FilterData" localSheetId="0" hidden="1">'Поточні ремонти'!$A$4:$E$1743</definedName>
    <definedName name="Z_C4E1FC53_13AF_4353_A377_998BCF090C4C_.wvu.PrintTitles" localSheetId="0" hidden="1">'Поточні ремонти'!$4:$5</definedName>
    <definedName name="Z_C6E63E91_D3BD_4244_BAC2_2378C38DF10F_.wvu.FilterData" localSheetId="0" hidden="1">'Поточні ремонти'!$A$4:$E$5</definedName>
    <definedName name="Z_D235180C_1035_4CAF_9BB4_384CAB3CCDFC_.wvu.FilterData" localSheetId="0" hidden="1">'Поточні ремонти'!$A$4:$E$5</definedName>
    <definedName name="Z_D2F149E1_6EAF_4300_8424_5876416379E7_.wvu.FilterData" localSheetId="0" hidden="1">'Поточні ремонти'!$A$4:$E$5</definedName>
    <definedName name="Z_EED4C4C4_2768_4906_8D20_11DE2EB8B1AD_.wvu.FilterData" localSheetId="0" hidden="1">'Поточні ремонти'!$A$4:$E$5</definedName>
    <definedName name="Z_EED4C4C4_2768_4906_8D20_11DE2EB8B1AD_.wvu.PrintTitles" localSheetId="0" hidden="1">'Поточні ремонти'!$4:$5</definedName>
    <definedName name="_xlnm.Print_Titles" localSheetId="0">'Поточні ремонти'!$4:$5</definedName>
  </definedNames>
  <calcPr calcId="124519" refMode="R1C1"/>
</workbook>
</file>

<file path=xl/calcChain.xml><?xml version="1.0" encoding="utf-8"?>
<calcChain xmlns="http://schemas.openxmlformats.org/spreadsheetml/2006/main">
  <c r="D11" i="1"/>
  <c r="D19"/>
  <c r="D23"/>
  <c r="D25"/>
  <c r="D27"/>
  <c r="D29"/>
  <c r="D31"/>
  <c r="D36"/>
  <c r="D38"/>
  <c r="D44"/>
  <c r="D58"/>
  <c r="D63" s="1"/>
  <c r="D62"/>
  <c r="D67"/>
  <c r="D68"/>
  <c r="D366" s="1"/>
  <c r="D70"/>
  <c r="D72"/>
  <c r="D80"/>
  <c r="D81"/>
  <c r="D99"/>
  <c r="D114"/>
  <c r="D115"/>
  <c r="D116"/>
  <c r="D117"/>
  <c r="D118"/>
  <c r="D120"/>
  <c r="D121"/>
  <c r="D123"/>
  <c r="D124"/>
  <c r="D125"/>
  <c r="D137"/>
  <c r="D161"/>
  <c r="D174"/>
  <c r="D175"/>
  <c r="D264"/>
  <c r="D289"/>
  <c r="D317"/>
  <c r="D318"/>
  <c r="D341"/>
  <c r="D381"/>
  <c r="D429" s="1"/>
  <c r="D384"/>
  <c r="D389"/>
  <c r="D402"/>
  <c r="D405"/>
  <c r="D408"/>
  <c r="D421"/>
  <c r="D426"/>
  <c r="D428"/>
  <c r="D514"/>
  <c r="D545"/>
  <c r="D599"/>
  <c r="D715" s="1"/>
  <c r="D603"/>
  <c r="D610"/>
  <c r="D643"/>
  <c r="D654"/>
  <c r="D673"/>
  <c r="D676"/>
  <c r="D700"/>
  <c r="D714"/>
  <c r="D725"/>
  <c r="D763" s="1"/>
  <c r="D729"/>
  <c r="D738"/>
  <c r="D744"/>
  <c r="D749"/>
  <c r="D758"/>
  <c r="D762"/>
  <c r="D768"/>
  <c r="D790"/>
  <c r="D791"/>
  <c r="D1044" s="1"/>
  <c r="D792"/>
  <c r="D793"/>
  <c r="D795"/>
  <c r="D796"/>
  <c r="D797"/>
  <c r="D798"/>
  <c r="D799"/>
  <c r="D800"/>
  <c r="D801"/>
  <c r="D806"/>
  <c r="D807"/>
  <c r="D808"/>
  <c r="D809"/>
  <c r="D810"/>
  <c r="D811"/>
  <c r="D813"/>
  <c r="D814"/>
  <c r="D815"/>
  <c r="D816"/>
  <c r="D820"/>
  <c r="D822"/>
  <c r="D823"/>
  <c r="D825"/>
  <c r="D826"/>
  <c r="D832"/>
  <c r="D837"/>
  <c r="D838"/>
  <c r="D839"/>
  <c r="D841"/>
  <c r="D842"/>
  <c r="D843"/>
  <c r="D844"/>
  <c r="D845"/>
  <c r="D847"/>
  <c r="D848"/>
  <c r="D849"/>
  <c r="D850"/>
  <c r="D851"/>
  <c r="D852"/>
  <c r="D853"/>
  <c r="D854"/>
  <c r="D855"/>
  <c r="D856"/>
  <c r="D857"/>
  <c r="D858"/>
  <c r="D859"/>
  <c r="D860"/>
  <c r="D861"/>
  <c r="D865"/>
  <c r="D866"/>
  <c r="D867"/>
  <c r="D868"/>
  <c r="D869"/>
  <c r="D870"/>
  <c r="D871"/>
  <c r="D872"/>
  <c r="D873"/>
  <c r="D874"/>
  <c r="D875"/>
  <c r="D876"/>
  <c r="D877"/>
  <c r="D878"/>
  <c r="D880"/>
  <c r="D881"/>
  <c r="D882"/>
  <c r="D883"/>
  <c r="D884"/>
  <c r="D885"/>
  <c r="D886"/>
  <c r="D887"/>
  <c r="D891"/>
  <c r="D892"/>
  <c r="D893"/>
  <c r="D894"/>
  <c r="D895"/>
  <c r="D896"/>
  <c r="D897"/>
  <c r="D898"/>
  <c r="D899"/>
  <c r="D915"/>
  <c r="D916"/>
  <c r="D917"/>
  <c r="D918"/>
  <c r="D919"/>
  <c r="D920"/>
  <c r="D921"/>
  <c r="D922"/>
  <c r="D923"/>
  <c r="D924"/>
  <c r="D925"/>
  <c r="D926"/>
  <c r="D934"/>
  <c r="D935"/>
  <c r="D939"/>
  <c r="D942"/>
  <c r="D943"/>
  <c r="D944"/>
  <c r="D947"/>
  <c r="D948"/>
  <c r="D949"/>
  <c r="D950"/>
  <c r="D951"/>
  <c r="D958"/>
  <c r="D959"/>
  <c r="D960"/>
  <c r="D961"/>
  <c r="D962"/>
  <c r="D964"/>
  <c r="D965"/>
  <c r="D966"/>
  <c r="D967"/>
  <c r="D968"/>
  <c r="D969"/>
  <c r="D970"/>
  <c r="D971"/>
  <c r="D979"/>
  <c r="D980"/>
  <c r="D981"/>
  <c r="D982"/>
  <c r="D983"/>
  <c r="D986"/>
  <c r="D989"/>
  <c r="D990"/>
  <c r="D991"/>
  <c r="D992"/>
  <c r="D993"/>
  <c r="D994"/>
  <c r="D995"/>
  <c r="D996"/>
  <c r="D997"/>
  <c r="D1000"/>
  <c r="D1001"/>
  <c r="D1009"/>
  <c r="D1010"/>
  <c r="D1011"/>
  <c r="D1012"/>
  <c r="D1013"/>
  <c r="D1014"/>
  <c r="D1015"/>
  <c r="D1024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325"/>
  <c r="D1339"/>
  <c r="D1340"/>
  <c r="D1464" s="1"/>
  <c r="D1341"/>
  <c r="D1372"/>
  <c r="D1373"/>
  <c r="D1374"/>
  <c r="D1383"/>
  <c r="D1384"/>
  <c r="D1385"/>
  <c r="D1386"/>
  <c r="D1387"/>
  <c r="D1388"/>
  <c r="D1390"/>
  <c r="D1391"/>
  <c r="D1392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2"/>
  <c r="D1414"/>
  <c r="D1422"/>
  <c r="D1423"/>
  <c r="D1424"/>
  <c r="D1425"/>
  <c r="D1426"/>
  <c r="D1427"/>
  <c r="D1429"/>
  <c r="D1433"/>
  <c r="D1434"/>
  <c r="D1450"/>
  <c r="D1451"/>
  <c r="D1459"/>
  <c r="D1460"/>
  <c r="D1461"/>
  <c r="D1462"/>
  <c r="D1463"/>
  <c r="D1466"/>
  <c r="D1529" s="1"/>
  <c r="D1467"/>
  <c r="D1468"/>
  <c r="D1470"/>
  <c r="D1472"/>
  <c r="D1516"/>
  <c r="D1522"/>
  <c r="D1523"/>
  <c r="D1524"/>
  <c r="D1525"/>
  <c r="D1526"/>
  <c r="D1527"/>
  <c r="D1528"/>
  <c r="D1531"/>
  <c r="D1565" s="1"/>
  <c r="D1540"/>
  <c r="D1545"/>
  <c r="D1548"/>
  <c r="D1549"/>
  <c r="D1555"/>
  <c r="D1559"/>
  <c r="D1560"/>
  <c r="D1561"/>
  <c r="D1562"/>
  <c r="D1563"/>
  <c r="D1564"/>
  <c r="D1692"/>
  <c r="D1731"/>
  <c r="D1732" s="1"/>
  <c r="D1736"/>
  <c r="D1743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1734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ліміти на червень</t>
        </r>
      </text>
    </comment>
    <comment ref="B1735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іміти на травень 40000;липент-25000;серпень-105000
</t>
        </r>
      </text>
    </comment>
    <comment ref="B173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липень</t>
        </r>
      </text>
    </comment>
    <comment ref="C173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600,00</t>
        </r>
      </text>
    </comment>
    <comment ref="B1737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ліміти на березень</t>
        </r>
      </text>
    </comment>
    <comment ref="B1738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квітень</t>
        </r>
      </text>
    </comment>
    <comment ref="B1739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квітень</t>
        </r>
      </text>
    </comment>
    <comment ref="B1740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квітень
</t>
        </r>
      </text>
    </comment>
    <comment ref="B1741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квітень</t>
        </r>
      </text>
    </comment>
    <comment ref="B1742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квітень</t>
        </r>
      </text>
    </comment>
  </commentList>
</comments>
</file>

<file path=xl/sharedStrings.xml><?xml version="1.0" encoding="utf-8"?>
<sst xmlns="http://schemas.openxmlformats.org/spreadsheetml/2006/main" count="6255" uniqueCount="2476">
  <si>
    <t>Х</t>
  </si>
  <si>
    <t>ВСЬОГО:</t>
  </si>
  <si>
    <t>ПГО ЦВПІ АТО        "Літопис "</t>
  </si>
  <si>
    <t>Послуги з аварійно-відновлювальних робіт з поточного ремонту покрівлі Малокорениського будинку культури</t>
  </si>
  <si>
    <t>Малокорениський будинок культури (резервний фонд)</t>
  </si>
  <si>
    <t>м.Миколаїв, мікрорайон Мала Корениха, вул. Клубна, 10</t>
  </si>
  <si>
    <t>Послуги з аварійно-відновлювальних робіт з поточного ремонту тимчасової огорожі по вул. Озерна, 43</t>
  </si>
  <si>
    <t>Недобудова вул.Озерна,43 (резервний фонд)</t>
  </si>
  <si>
    <t>м.Миколаїв, вул.Озерна,43</t>
  </si>
  <si>
    <t xml:space="preserve">ФОП Бобров О М </t>
  </si>
  <si>
    <t>Послуги з аварійно-відновлювальних робіт, поточний ремонт частини оздоблення фасаду Тернівського будинку культури</t>
  </si>
  <si>
    <t>Тернівський будинок культури(резервний фонд)</t>
  </si>
  <si>
    <t>м. Миколаїв, мікрорайон Тернівка, вул. Софіївська,18</t>
  </si>
  <si>
    <t>ПрАТ "БК"Житлопромбуд-8"</t>
  </si>
  <si>
    <t>Ремонт покрілі концертного залу, демонтаж оздоблення стін, обробка стін антисептичними і протигрибковими сумішами,шпаклювання і фарбування стін залу.</t>
  </si>
  <si>
    <t>Концертний зал Миколаївський міський палац культури "Молодіжний"(резервний фонд)</t>
  </si>
  <si>
    <t>м.Миколаїв, пр.Богоявленський 39-а</t>
  </si>
  <si>
    <t xml:space="preserve">Послуги з аварійно-відновлювальних робіт </t>
  </si>
  <si>
    <t>Дитяча музична школа №6 (резервний фонд)</t>
  </si>
  <si>
    <t>м.Миколаїв, пров.Прорізний,21</t>
  </si>
  <si>
    <t xml:space="preserve">Послуги з поточного ремонту ганку та паркану Великокорениського будинку культури за адресою: м.Миколаїв, вул.Миколаївських десантників, 4 </t>
  </si>
  <si>
    <t>Облаштування прилеглої території Великокорениського будинку культури</t>
  </si>
  <si>
    <t xml:space="preserve"> м. Миколаїв, мікрорайон Велика Корениха,  вул. Миколаївських десантників, 4</t>
  </si>
  <si>
    <t>Триває процедура відкритих торгів</t>
  </si>
  <si>
    <t>Заміна підлогового покриття,сантехнічні роботи</t>
  </si>
  <si>
    <t xml:space="preserve">Поточний ремонт нежитлових приміщень ММПК"Молодіжний"                </t>
  </si>
  <si>
    <t>м.Миколаїв, пр.Корабелів 3/4; м.Миколаїв, вул.Озерна 12; м.Миколаїв,вул.Буді-вельників 16-а/1</t>
  </si>
  <si>
    <t>ФОП Абарцумян</t>
  </si>
  <si>
    <t>Облаштування прилеглої території ЦКД "Промінь"</t>
  </si>
  <si>
    <t xml:space="preserve">Облаштування прилеглої території ЦКД "Промінь" </t>
  </si>
  <si>
    <t>м.Миколаїв, вул.Веселинівська, 23</t>
  </si>
  <si>
    <t>ФОП Бабков Ю.В.</t>
  </si>
  <si>
    <t>Поточний ремонт вбиральні</t>
  </si>
  <si>
    <t xml:space="preserve">Поточний ремонт вбиральні ЦКД "Промінь" </t>
  </si>
  <si>
    <t>Управління з питань культури та охорони культурної спадщини ММР</t>
  </si>
  <si>
    <t>Всього</t>
  </si>
  <si>
    <t>Управління з контролю за ремонтом,реконструкцією, будівництвом, газифікацією комунальних об'єктів та житла при ДЖКГ ММР</t>
  </si>
  <si>
    <t>Відрахування на утримання відділу технагляду за послуги.</t>
  </si>
  <si>
    <t>технагляд</t>
  </si>
  <si>
    <t>ФОП Шпак О.В</t>
  </si>
  <si>
    <t>пр.Героїв України, 4</t>
  </si>
  <si>
    <t xml:space="preserve">м.Миколаїв </t>
  </si>
  <si>
    <t>ФОП Скарлат С.О.</t>
  </si>
  <si>
    <t>вул.Шевченка, 81</t>
  </si>
  <si>
    <t>ФОП Бобров О.М.</t>
  </si>
  <si>
    <t>пр.Миру, 68</t>
  </si>
  <si>
    <t>вул.Райдужна, 30</t>
  </si>
  <si>
    <t>вул.Райдужна, 32</t>
  </si>
  <si>
    <t>ТОВ"ТД"ВІЛЛА БУД"</t>
  </si>
  <si>
    <t>вул.Казарського, 1/2</t>
  </si>
  <si>
    <t>ТОВ"АЛЬЯНСБУД МИКОЛАЇВ"</t>
  </si>
  <si>
    <t>вул.Ходарева,16</t>
  </si>
  <si>
    <t>вул.Південна, 31Б</t>
  </si>
  <si>
    <t>вул.Генерала Карпенка, 22</t>
  </si>
  <si>
    <t>вул.1-ша Лінія,27</t>
  </si>
  <si>
    <t>ТОВ "ІМПОРТСТРОЙ"</t>
  </si>
  <si>
    <t>вул.Георгія Гонгадзе, 7</t>
  </si>
  <si>
    <t>ТОВ СП"Альтус-Про"</t>
  </si>
  <si>
    <t>вул.Адміральська,2/5</t>
  </si>
  <si>
    <t>вул.Адміральська,37</t>
  </si>
  <si>
    <t>ТОВ Будтехнологія-МК</t>
  </si>
  <si>
    <t>пр.Корабелів, 18а</t>
  </si>
  <si>
    <t>вул.Космонавтів, 122</t>
  </si>
  <si>
    <t>вул.Свиридова, 7</t>
  </si>
  <si>
    <t>вул.Вінграновського, 45</t>
  </si>
  <si>
    <t>ТОВ "НІКА-КОМ"</t>
  </si>
  <si>
    <t>вул.Тернопільська, 79-б</t>
  </si>
  <si>
    <t>ТОВ "МОНАРХ СТРОЙ"</t>
  </si>
  <si>
    <t xml:space="preserve">пров.1 Молодіжний, 6 </t>
  </si>
  <si>
    <t>вул.Космонавтів, 118-А</t>
  </si>
  <si>
    <t>вул.Океанівська, 14</t>
  </si>
  <si>
    <t>ТОВ "ВІКБУД-АЛЬЯНС"</t>
  </si>
  <si>
    <t>пр.Центральний, 29</t>
  </si>
  <si>
    <t>пр.Центральний,6-Б</t>
  </si>
  <si>
    <t>пр.Центральний, 4</t>
  </si>
  <si>
    <t>пр.Богоявленський, 41</t>
  </si>
  <si>
    <t>пр.Центральний, 10-а</t>
  </si>
  <si>
    <t>пр.Центральний, 171</t>
  </si>
  <si>
    <t>пр.Центральний, 27</t>
  </si>
  <si>
    <t>вул.Шоссейна, 2</t>
  </si>
  <si>
    <t>пр.Богоявленський, 51-а</t>
  </si>
  <si>
    <t>вул.Шосейна, 4</t>
  </si>
  <si>
    <t>ТОВ "БУД-КОН"</t>
  </si>
  <si>
    <t>вул.Бузника,8</t>
  </si>
  <si>
    <t xml:space="preserve">вул.Садова, 50 </t>
  </si>
  <si>
    <t>вул.Океанівська, 31</t>
  </si>
  <si>
    <t>вул.Мічурина,8</t>
  </si>
  <si>
    <t>вул.Тернопільська, 5</t>
  </si>
  <si>
    <t>вул.Глінки, 2А</t>
  </si>
  <si>
    <t>вул.О.Матросова, 54а</t>
  </si>
  <si>
    <t>вкл.Перошотравнева, 8</t>
  </si>
  <si>
    <t>вул.Рекордна, 69</t>
  </si>
  <si>
    <t>пр.Богоявленський, 43</t>
  </si>
  <si>
    <t>вул.Гастело, 14</t>
  </si>
  <si>
    <t>вул.Ламбертівська, 51</t>
  </si>
  <si>
    <t>вул.Ламбертівська, 45</t>
  </si>
  <si>
    <t>вул.Одеське шосе, 100</t>
  </si>
  <si>
    <t>вул.Одеське шосе, 84/1</t>
  </si>
  <si>
    <t>вул.Суворова, 1А</t>
  </si>
  <si>
    <t>вул.Миколаївська, 1</t>
  </si>
  <si>
    <t xml:space="preserve">пров.1 Набережний, 8 </t>
  </si>
  <si>
    <t>вул.Ольжича, 107</t>
  </si>
  <si>
    <t>вул.Одеське шосе, 98</t>
  </si>
  <si>
    <t>вул.Одеське шосе, 86</t>
  </si>
  <si>
    <t>вул.Одеське шосе, 84</t>
  </si>
  <si>
    <t>вул.Південна, 51</t>
  </si>
  <si>
    <t>вул.Одеське шосе, 102</t>
  </si>
  <si>
    <t>вул.Микитинко, 1</t>
  </si>
  <si>
    <t>вул.Одеське шосе, 51</t>
  </si>
  <si>
    <t>вул.О.Матросова, 73</t>
  </si>
  <si>
    <t>вул.Микитенко, 14</t>
  </si>
  <si>
    <t>вул.Гастело, 13</t>
  </si>
  <si>
    <t>вул.Микитенко, 5</t>
  </si>
  <si>
    <t>вул.Микитенко, 12</t>
  </si>
  <si>
    <t>вул.11 Повздовжня, 1/1</t>
  </si>
  <si>
    <t>вул.Силікатна, 279</t>
  </si>
  <si>
    <t>ТОВ "АВТОБІОЛЮКС"</t>
  </si>
  <si>
    <t>вул.Сидорчука, 21</t>
  </si>
  <si>
    <t>Надання послуг з поточного ремонту житлового будинку з ліквідації наслідків НС з несприятливими погодними умовами відповідно до рішення МВК від 26.02.2020 № 219</t>
  </si>
  <si>
    <t>вул.Мостобудівників,1</t>
  </si>
  <si>
    <t>КСМЕП</t>
  </si>
  <si>
    <t>пр.Центральний - вул.8 Березня</t>
  </si>
  <si>
    <t>пр.Центральний - вул.Московська</t>
  </si>
  <si>
    <t>Надання послуг з поточного ремонту світлофорного об'єкту з ліквідації наслідків НС з несприятливими погодними умовами відповідно до рішення МВК від 26.02.2020 № 219</t>
  </si>
  <si>
    <t>пр.Богоявленський вул.Металургів</t>
  </si>
  <si>
    <t>КП ГДМБ</t>
  </si>
  <si>
    <t>вул.Бузький Бульвар у Каскадносу сквері</t>
  </si>
  <si>
    <t>вул.Пушкінська від вул.В.Морська до пров.Образцова</t>
  </si>
  <si>
    <t>вул.Театральна вздовж буд.№49</t>
  </si>
  <si>
    <t>у дворі буд.№26 по вул.Металургів 26А та №9</t>
  </si>
  <si>
    <t>вул.Новобудівна та вул.Глинки до пляжу</t>
  </si>
  <si>
    <t>пров.Образцова у дворі буд.№4А</t>
  </si>
  <si>
    <t>вул.Електронна ріг вул.Троїцька</t>
  </si>
  <si>
    <t>вул.Курортна ріг вул.Київська</t>
  </si>
  <si>
    <t>вул.Шнеєрсона ріг вул.В.Морська</t>
  </si>
  <si>
    <t>вул.Театральна ріг пр.Миру</t>
  </si>
  <si>
    <t>пр.Богоявленський ріг вул.О.Вишні</t>
  </si>
  <si>
    <t>вул.Новобузька вздовж буд.№99</t>
  </si>
  <si>
    <t>вул.Морехідна ріг вул.Водопровідна</t>
  </si>
  <si>
    <t>вул.Шосейна вдовж вул.7 Поперечна до вул.8 Поперечна</t>
  </si>
  <si>
    <t>пр.Богоявленський вздовж буд.№255-257</t>
  </si>
  <si>
    <t>пр.Богоявленський у дворі буд.№295</t>
  </si>
  <si>
    <t>пр.Богоявленський у дворі буд.№314/2</t>
  </si>
  <si>
    <t>пр.Богоявленський у дворі буд.№340-341</t>
  </si>
  <si>
    <t>вул.Південна вздовж буд.№76</t>
  </si>
  <si>
    <t>вул.Космонавтів вздовж буд.№116-136</t>
  </si>
  <si>
    <t>пров.Богоявленського востання вздовж буд.№3</t>
  </si>
  <si>
    <t>вул.Океанівська вздовж буд.№2-4</t>
  </si>
  <si>
    <t>вул.Океанівська вздовж буд.№16</t>
  </si>
  <si>
    <t>вул.Бузький Бульвар вздовж буд.№1В</t>
  </si>
  <si>
    <t>вул.Велика Морська біля буд.№84</t>
  </si>
  <si>
    <t>вул.Велика Морська вздовж буд.№134</t>
  </si>
  <si>
    <t>вул.Бузника у дворі буд.№14-16</t>
  </si>
  <si>
    <t>вул.Верхня вздовж буд.№157</t>
  </si>
  <si>
    <t>вул.Генерала Карпенка від пр.Центральний до вул.Морехідна</t>
  </si>
  <si>
    <t>вул.Колодязна у дворі буд.№4</t>
  </si>
  <si>
    <t>вул.Нікольська від вул.Шосейна до вул.Спортивна</t>
  </si>
  <si>
    <t>вул.Обсерваторна вздовж буд.№2</t>
  </si>
  <si>
    <t>вул.Одеське шосе у дворі буд.№84-86</t>
  </si>
  <si>
    <t>вул.Лазурна вздовж буд.№14-14А</t>
  </si>
  <si>
    <t>вул.Курортна від вул.Київська до вул.Озерна</t>
  </si>
  <si>
    <t>вул.Кузнецька у дворі буд.№50</t>
  </si>
  <si>
    <t>вул.Крилова у дворі буд.№13/1-17</t>
  </si>
  <si>
    <t>вул.Крилова у дворі буд.№2А</t>
  </si>
  <si>
    <t>вул.Генерала Карпенка біля буд.№27-29</t>
  </si>
  <si>
    <t>вул.Генерала Карпенка біля буд.№4-6</t>
  </si>
  <si>
    <t>вул.Генерала Карпенка біля буд.№2/1</t>
  </si>
  <si>
    <t>вул.Дачна у дворі буд.№7</t>
  </si>
  <si>
    <t>вул.Дачна біля буд.№2</t>
  </si>
  <si>
    <t>вул.Біла у дворі буд.№63-65</t>
  </si>
  <si>
    <t>вул.12 Поперечна вздовж буд.№5</t>
  </si>
  <si>
    <t>на розі вул.2 Поперечна та вул.Водопрвідна</t>
  </si>
  <si>
    <t>вул.Адміральська у дворі буд.№18</t>
  </si>
  <si>
    <t>вул.1 Слобідська у дворі буд.№13</t>
  </si>
  <si>
    <t>вул.Космонавтів вздовж вул.9 Поздовжня</t>
  </si>
  <si>
    <t>пр.Корабелів вздовж буд.№13</t>
  </si>
  <si>
    <t>пр.Корабелів у дворі буд.№3-7</t>
  </si>
  <si>
    <t>пр.Корабелів вздовж буд.№2А-8</t>
  </si>
  <si>
    <t>вул.Китобоїв у дворі буд.№4-6</t>
  </si>
  <si>
    <t>вул.Знамянська вздовж буд.№37</t>
  </si>
  <si>
    <t>вул.Знамянська у дворі буд.№3-5</t>
  </si>
  <si>
    <t>вул.Троїцька вздовж буд.№66-68</t>
  </si>
  <si>
    <t>вул.Горького вздовж буд.№2А</t>
  </si>
  <si>
    <t>вул.Глинки у дворі буд.№6-6А</t>
  </si>
  <si>
    <t>вул.Гаражна вздовж буд.№7-21</t>
  </si>
  <si>
    <t>пр.Богоявленський вздовж буд.№66-68</t>
  </si>
  <si>
    <t>пр.Богоявленський у дворі буд.№20А</t>
  </si>
  <si>
    <t>пр.Богоявленський вздовж буд.№12</t>
  </si>
  <si>
    <t>вул.Театральна у сквері "Юність"</t>
  </si>
  <si>
    <t>вул.Рибна вздовж буд.№5-7</t>
  </si>
  <si>
    <t>вул.Озерна у дворі буд.№6</t>
  </si>
  <si>
    <t>пр.Героїв України вздовж буд.№89</t>
  </si>
  <si>
    <t>вул.Потьомкінська у дворі буд.№37</t>
  </si>
  <si>
    <t>вул.Потьомкінська від вул.Садова до вул.3 Слобідська</t>
  </si>
  <si>
    <t>вул.Архітектора Старова ріг вул.Гагаріна</t>
  </si>
  <si>
    <t>вул.Фдотська вздовж буд.№91-97</t>
  </si>
  <si>
    <t>вул.Садова вздовж вул.Погранична до вул.Чкалова</t>
  </si>
  <si>
    <t>вул.Київська у парку Ліски</t>
  </si>
  <si>
    <t>вул.М.Чуйковського вдзовж буд.№99-101</t>
  </si>
  <si>
    <t>пров.Транспортний вздовж буд.№2</t>
  </si>
  <si>
    <t>пр.Центральний вздовж буд.№149-151А</t>
  </si>
  <si>
    <t>пр.Центральний вздовж вул.8 Березня до вул.Водопровідна</t>
  </si>
  <si>
    <t>вул.Чкалова у дворі буд.№112</t>
  </si>
  <si>
    <t>пр.Богоявленський у дворі буд.№327/2</t>
  </si>
  <si>
    <t>вул.Тарле вдзовж буд.№11/1</t>
  </si>
  <si>
    <t>вул.Космонавтів у дворі буд.№53</t>
  </si>
  <si>
    <t>вул.Адміральська у дворі буд.№2А</t>
  </si>
  <si>
    <t>вул.Айвазовського у дворі буд.№4</t>
  </si>
  <si>
    <t>вул.Айвазовського вдзовж буд.№2</t>
  </si>
  <si>
    <t>вул.Космонавтів вдзовж буд.№42-44</t>
  </si>
  <si>
    <t>вул.Липова вдзовж буд.№87</t>
  </si>
  <si>
    <t>вул.Чайковського у дворі буд.№4</t>
  </si>
  <si>
    <t>вул.Хоменка вдзовж буд.№29</t>
  </si>
  <si>
    <t>вул.Ольшанців у дворі буд.№85</t>
  </si>
  <si>
    <t>вул.Океанівська у дворі буд.№10</t>
  </si>
  <si>
    <t>вул.Океанівська вздовж буд.№3-39</t>
  </si>
  <si>
    <t>пр.Миру у дворі буд.№25</t>
  </si>
  <si>
    <t>пр.Миру,15 біля будинку інтернату №5</t>
  </si>
  <si>
    <t>Надання послуг з поточного ремонту мереж зовнішнього освітлення з ліквідації наслідків НС з несприятливими погодними умовами відповідно до рішення МВК від 26.02.2020 № 219</t>
  </si>
  <si>
    <t>вул.Миколаївська вдзовж буд.№15-24</t>
  </si>
  <si>
    <t>КП "ЕЛУ автодоріг"</t>
  </si>
  <si>
    <t>Надання послуг з поточного ремонту Аляудської переправи через річку Інгул з ліквідації наслідків НС з несприятливими погодними умовами відповідно до рішення МВК від 26.02.2020 № 219</t>
  </si>
  <si>
    <t>Надання послуг з поточного ремонту понтонного пішохідного мосту через річку Інгул з ліквідації наслідків НС з несприятливими погодними умовами відповідно до рішення МВК від 26.02.2020 № 219</t>
  </si>
  <si>
    <t>ЕЛУ автодорог</t>
  </si>
  <si>
    <t>Послуги з прибирання та підмітання вулиць(зимове утримання вулично-шляхової мережі м.Миколаєва).</t>
  </si>
  <si>
    <t xml:space="preserve">Послуги з відкачування стічних вод (Утримання дренажного колектору та електродвигунів) </t>
  </si>
  <si>
    <t>мікр.Широка Балка</t>
  </si>
  <si>
    <t>Поточний ремонт мереж зливової каналізації</t>
  </si>
  <si>
    <t>Ямковий поточний ремонт доріг по районах міста</t>
  </si>
  <si>
    <t>ФОП Арутюнян В.Р.</t>
  </si>
  <si>
    <t>Поточний дрібний ремонт дорожнього покриття</t>
  </si>
  <si>
    <t>вул.Херсонське шосе</t>
  </si>
  <si>
    <t>ФОП Маларчук В.М.</t>
  </si>
  <si>
    <t>ТОВ "МИКОЛАЇВБУДЦЕНТР"</t>
  </si>
  <si>
    <t>ТОВ "ПАРКСОЛЮШН"</t>
  </si>
  <si>
    <t>ДП "Лидер"</t>
  </si>
  <si>
    <t>Поточний ремонт дороги</t>
  </si>
  <si>
    <t>вул.Новоодеська</t>
  </si>
  <si>
    <t>вул.Колгоспна від вул.Конєва до вул.Кримська</t>
  </si>
  <si>
    <t>вул.Виноградна</t>
  </si>
  <si>
    <t>ТОВ "Компанія Євродор"</t>
  </si>
  <si>
    <t>вул.Садова</t>
  </si>
  <si>
    <t>ТОВ "КАЙСЕР"</t>
  </si>
  <si>
    <t>Поточний ремонт дорожнього покриття</t>
  </si>
  <si>
    <t>вул.Оберегова</t>
  </si>
  <si>
    <t>вул.28-ї Армії</t>
  </si>
  <si>
    <t>ПП "БФ"Миколаївавтодор"</t>
  </si>
  <si>
    <t>вул.3 Слобідська</t>
  </si>
  <si>
    <t>вул.Заводська</t>
  </si>
  <si>
    <t>вул.2 Набережна</t>
  </si>
  <si>
    <t>вул.Терасна</t>
  </si>
  <si>
    <t>Філія АТ "Миколаївобленерго" м.Миколаїв</t>
  </si>
  <si>
    <t>Послуги з перетікань реактивної електричної енергії</t>
  </si>
  <si>
    <t>Філія АТ "Миколаївобленерго" "Південна"</t>
  </si>
  <si>
    <t>Корабельний район</t>
  </si>
  <si>
    <t>Філія АТ "Миколаївобленерго" Миколаївського району</t>
  </si>
  <si>
    <t>мкр.Варварівка</t>
  </si>
  <si>
    <t>ТОВ "Миколаївська електропостачальна компанія"</t>
  </si>
  <si>
    <t>Послуги за активну електоенергію</t>
  </si>
  <si>
    <t>Поточний ремонт мереж зовнішнього освітлення</t>
  </si>
  <si>
    <t>вул.Спаська від вул.Артилерійська до вул.Пушкінська</t>
  </si>
  <si>
    <t>вул.Космонавтів вздовж буд.№62, 64, 68</t>
  </si>
  <si>
    <t>пр.Героїв України вздовж буд.№20, 20А, 20Б, 20Г</t>
  </si>
  <si>
    <t>вул.Океанівська вздовж буд.№28, 30А</t>
  </si>
  <si>
    <t>вул.Архітектора Старова вздовж буд.№4, 6, 6В, 8Б,10Г</t>
  </si>
  <si>
    <t>вул.Обсерваторна від вул.Шевчекна до вул.В.Морська</t>
  </si>
  <si>
    <t>вул.Шевченка вздовж буд.№16</t>
  </si>
  <si>
    <t>вул.Новобудівна вздовж буд.№2-8</t>
  </si>
  <si>
    <t>вул.Південна вздовж буд.№48-50</t>
  </si>
  <si>
    <t>вул.Авангардна вздовж буд.№47, 49, 51</t>
  </si>
  <si>
    <t>Бузький бульвар вздовж буд.№1-5</t>
  </si>
  <si>
    <t xml:space="preserve">вул.Колодязна </t>
  </si>
  <si>
    <t>вул.Одеське шосе вздовж буд.№94-100</t>
  </si>
  <si>
    <t>вул.8 Березня вздовж буд.№69-71</t>
  </si>
  <si>
    <t>вул.Шосейна вздовж буд.№60</t>
  </si>
  <si>
    <t>вул.Фалєєвська від пр.Центральний до вул.Чкалова</t>
  </si>
  <si>
    <t>вул.11 Поздовжня вздовж буд.№45</t>
  </si>
  <si>
    <t>вул.Херсонське шосе вздовж буд.№38-40</t>
  </si>
  <si>
    <t>пр.Центральний вздовж буд.№74, 74А, 74/2</t>
  </si>
  <si>
    <t>вул.Садова вздовж буд.№29</t>
  </si>
  <si>
    <t>вул.Озерна вздовж буд.№33</t>
  </si>
  <si>
    <t>вул.Нагірна вздовж буд.№87/1, 89, 91</t>
  </si>
  <si>
    <t>вул.Біла у дворі буд.№82</t>
  </si>
  <si>
    <t>вул.Ген.Карпенка у дворі буд.№2/1 -2/2</t>
  </si>
  <si>
    <t>вул.Київська у дворі буд.№4-8Б</t>
  </si>
  <si>
    <t>вул.Оранжерейна від вул.Б.Хмельницького до пров.1 Маячна</t>
  </si>
  <si>
    <t>вул.Космонавтів у дворі буд.140-142В</t>
  </si>
  <si>
    <t>Вул.Миколаївська у дворі буд.№20-40</t>
  </si>
  <si>
    <t>Вул.Велика Морська у дворі буд.№9-15/2</t>
  </si>
  <si>
    <t>Вул.Театральна у дворі буд.№49-51/1</t>
  </si>
  <si>
    <t>Вул.Терасна у дворі буд.№8-16</t>
  </si>
  <si>
    <t>Вул.Микитенка у дворі буд.№1-5</t>
  </si>
  <si>
    <t>Вул.Бузька у дворі буд.№32-40</t>
  </si>
  <si>
    <t>Вул.Генерала Свиридова у дворі буд.№37</t>
  </si>
  <si>
    <t>Вул.Дачна у дворі буд.№42-44</t>
  </si>
  <si>
    <t>Вул.Морехідна у дворі буд.№3-7</t>
  </si>
  <si>
    <t>Вул.Веселинівська ріг вул.Врожайна</t>
  </si>
  <si>
    <t>Вул.Біла у дворі буд.№32</t>
  </si>
  <si>
    <t xml:space="preserve">Вул.Адміральській у дворі буд.№2, 2А, 2/1, 2/5, 7 </t>
  </si>
  <si>
    <t>Вул.Декабристів у дворі буд.№25</t>
  </si>
  <si>
    <t>Вул.Київська біля буд.№3</t>
  </si>
  <si>
    <t>Вул.Матросова у дворі буд.№54-54А, 73, 77</t>
  </si>
  <si>
    <t>Вул.Нікольська від вул.Садова до вул.Інженерна</t>
  </si>
  <si>
    <t>Вул.Одеське шосе</t>
  </si>
  <si>
    <t>пр.Миру у дворі буд.№42-58</t>
  </si>
  <si>
    <t>Вул.Рюміна від пр.Центральний до вул.Адмірала макарова</t>
  </si>
  <si>
    <t>Вул.Набережна від вул.Пушкінська до вул.Артилерійська</t>
  </si>
  <si>
    <t>Вул.Абрикосова у дворі буд.№5-7</t>
  </si>
  <si>
    <t>Вул.Крилова у дворі буд.№12-16</t>
  </si>
  <si>
    <t>Технічне обслуговування мереж вуличного освітлення</t>
  </si>
  <si>
    <t>Послуги з нагляду за сапрвністю електромереж та устаткування зовнішнього освітлення</t>
  </si>
  <si>
    <t>КП "ММБТІ"</t>
  </si>
  <si>
    <t>Послуги з технічної інвентаризації мереж вуличного освітлення</t>
  </si>
  <si>
    <t>мкр.Намив</t>
  </si>
  <si>
    <t>Південнобузький міст через річку Південний Буг</t>
  </si>
  <si>
    <t>КП ММР "Центр захисту тварин"</t>
  </si>
  <si>
    <t>Послуги з регулювання чисельності тварин гуманними методами</t>
  </si>
  <si>
    <t>Послуги забезпечення сприятлевих умов співіснування людей та тварин - відлов та тимчасове утримання безпритульних тварин</t>
  </si>
  <si>
    <t>Послуги забезпечення сприятлевих умов співіснування людей та тварин - стерилізація та кастрація безпритульних тварин</t>
  </si>
  <si>
    <t>Послуги з технічного огляду та випробуваеь (Послуги з утримання штучних споруд)</t>
  </si>
  <si>
    <t>Південнобузький міст, Інгульський міст, Аляудська переправа, причал на Каботажном молу, Інгульський пішохідний міст</t>
  </si>
  <si>
    <t>Послуги з технічного обслуговування електричного та механічного обладнання штучних споруд</t>
  </si>
  <si>
    <t xml:space="preserve">Південнобузький міст, Інгульський міст, Аляудська переправа, причал на Каботажном молу, </t>
  </si>
  <si>
    <t>Послуги з утримання інженерного обладнання штучних споруд</t>
  </si>
  <si>
    <t>Послуги з технічного бслуговувння штучних споруд</t>
  </si>
  <si>
    <t>Поточний ремонт пішохідної частини мостової споруди по пр.Богоявленський через малу річку Вітовка в Корабельному районі (парна сторона)</t>
  </si>
  <si>
    <t>Пішохідна частина мостової споруди по пр.Богоявленський через малу річку Вітовка в Корабельному районі (парна сторона)</t>
  </si>
  <si>
    <t>Поточний ремонт під'їзду (облаштування водозабору для МНС)</t>
  </si>
  <si>
    <t>Аляудська переправа через річку Інгул</t>
  </si>
  <si>
    <t>Поточний ремонт покриття проїздів та пішохідних доріжок</t>
  </si>
  <si>
    <t>Міське кладовище біля с-ща М.Погорілове</t>
  </si>
  <si>
    <t>старе Корабельне кладовище</t>
  </si>
  <si>
    <t>нове Корабельне кладовище</t>
  </si>
  <si>
    <t>нове кладовище мікрорайон Матвіївка</t>
  </si>
  <si>
    <t>Послуги з викорчовування пнів</t>
  </si>
  <si>
    <t>ПП "ВАХТА_СЕРВІС М"</t>
  </si>
  <si>
    <t>Послуги із забезпечення громадської безпеки та громадського порядку</t>
  </si>
  <si>
    <t>Південнобузький міст</t>
  </si>
  <si>
    <t>Інгульський міст</t>
  </si>
  <si>
    <t>ТОВ "БК"МЕГАЛІТ"</t>
  </si>
  <si>
    <t>Поточний ремонт пам'ятного знаку</t>
  </si>
  <si>
    <t>Пам'ятний знак загиблим воїнам-односельцям у ВВв, вул.Клубна у мікр.М.Коренрха Заводського району</t>
  </si>
  <si>
    <t xml:space="preserve">Поточний ремонт мережі освітлення частини парку "Спортивний"  </t>
  </si>
  <si>
    <t xml:space="preserve"> пр.Центральному ріг вул.Генерала Карпенка</t>
  </si>
  <si>
    <t xml:space="preserve">Поточний ремонт бульварної частини </t>
  </si>
  <si>
    <t xml:space="preserve">вул.Садової від пр.Центральний до вул.Севастопільська </t>
  </si>
  <si>
    <t xml:space="preserve">Поточний ремонт об'єкту благоустрію </t>
  </si>
  <si>
    <t xml:space="preserve">Бульварна частина пр.Центральний </t>
  </si>
  <si>
    <t>Перехрестя вул.Садової та вул.Кузнецької</t>
  </si>
  <si>
    <t>Поточний ремонт тротуару</t>
  </si>
  <si>
    <t>вул.Водопровідна</t>
  </si>
  <si>
    <t>пр.Центральний від вул.Водопровідна до вул.Шосейна (непарний бік)</t>
  </si>
  <si>
    <t>вул.Кузнецька ріг вул.Садова</t>
  </si>
  <si>
    <t>вул.Артилерійська</t>
  </si>
  <si>
    <t>вул.Фалеєвська</t>
  </si>
  <si>
    <t>ТОВ "ПП МОНОЛІТ"</t>
  </si>
  <si>
    <t>вул.Бузький бульвар</t>
  </si>
  <si>
    <t>вул.Силікатна від буд.№60 до буд.№98</t>
  </si>
  <si>
    <t>ТОВ "Монарх Строй"</t>
  </si>
  <si>
    <t>Поточний ремонт мережі освітлення монументу "Стела пам'яті"</t>
  </si>
  <si>
    <t>вул.Адміральська,22</t>
  </si>
  <si>
    <t>ТОВ "ЕКОТОПТРАНС"</t>
  </si>
  <si>
    <t>пр.Центральний від вул.2Слобідська до вул.Садова (парний бік)</t>
  </si>
  <si>
    <t>Вул.Шосейна від проспекту Центральний до вул.Нікольська (парна сторона)</t>
  </si>
  <si>
    <t>вул.Пушкінська від вул.В.Морська до вул.Набережна (парний бік)</t>
  </si>
  <si>
    <t>вул.Курортна від вул.Озерна довул.Київська (непарний бік)</t>
  </si>
  <si>
    <t>ТОВ "Насторія"</t>
  </si>
  <si>
    <t>Вул.8 Березня (парний бік)</t>
  </si>
  <si>
    <t>ТОВ "АРЕНА СПОРТ 2011"</t>
  </si>
  <si>
    <t>вул.Варварівський узвіз</t>
  </si>
  <si>
    <t>Поточний ремонт об'єкту благоустрію</t>
  </si>
  <si>
    <t>сквер імені О.С.Пушкіна</t>
  </si>
  <si>
    <t>ТОВ "ІНТЕНСИВ ГРУП"</t>
  </si>
  <si>
    <t>Послуги зі знезараження елементів благоустрою, заходи COVID_19</t>
  </si>
  <si>
    <t>ТОВ "УКРБІОРОСТ"</t>
  </si>
  <si>
    <t>Послуги з озеленення територій та утримання зелених насаджень (видалення, обрізка дерев та корчування пнів)</t>
  </si>
  <si>
    <t>КП "Миколаївкомунтранс"</t>
  </si>
  <si>
    <t>Утримання сміттєзвалищ ( Надання послуг з утримання звалища опалого листя в глиняному кар'єрі, розташованому біля міського цвинтаря поблизу с.Мішково-Погорілове)</t>
  </si>
  <si>
    <t>Міський цвинтар</t>
  </si>
  <si>
    <t>с.Мішково-Погорілове</t>
  </si>
  <si>
    <t>КП ММР "Миколаївські парки"</t>
  </si>
  <si>
    <t xml:space="preserve">Послуги з озеленення територій та утримання зелених насаджень (санітарне очищення, обрізка, знесення дерев, викошування газонів та длгляд за зеленими насадженнями) </t>
  </si>
  <si>
    <t>Територія парку "Перемога" з пляжем "Стрілка", сквер "Єкатериненський", пам'ятний знак "Темвод", коло "Тернівське"</t>
  </si>
  <si>
    <t>Послуги з озеленення територій та утримання зелених насаджень</t>
  </si>
  <si>
    <t>Центральний район</t>
  </si>
  <si>
    <t>Послуги з догляду об'єктів благоустрою зеленого господарства</t>
  </si>
  <si>
    <t>Сквер ім.Ю.І.Макарова</t>
  </si>
  <si>
    <t>КП ММР "Миколаївська ритуальна</t>
  </si>
  <si>
    <t>Поховальні та супутні послуги (догляд за кладовищами).</t>
  </si>
  <si>
    <t>Центральне міське кладовище, Нове Корабельне кладовище, Нове Матвіївське кладовище</t>
  </si>
  <si>
    <t>ЖКП ММР Бриз</t>
  </si>
  <si>
    <t>Послуги з покращення санітарного стану елементів благоустрою</t>
  </si>
  <si>
    <t>Заводський район</t>
  </si>
  <si>
    <t>КСМЕП </t>
  </si>
  <si>
    <t>Послуги з фарбування направляючих пішохідних огороджень та кріплень дорожніх знаків</t>
  </si>
  <si>
    <t xml:space="preserve">Поточний ремонт світлофорних об'єктів </t>
  </si>
  <si>
    <t>вул.2 Екіпажна - 3 Воєнна</t>
  </si>
  <si>
    <t>вул.Крилова в районі ЗОШ№52</t>
  </si>
  <si>
    <t>вул.3 Слобідська - пр.Центральний</t>
  </si>
  <si>
    <t>вул.Чкалова - пр.Богоявленський</t>
  </si>
  <si>
    <t>Поточний ремонт технічних засобів організації дорожнього руху</t>
  </si>
  <si>
    <t>пр.Богоявленський в районі буд.№320</t>
  </si>
  <si>
    <t>вул.Театральна - пр.Миру</t>
  </si>
  <si>
    <t>Послуги з ремонту і технічного обслуговування аудіовізуального та оптичного обладнання (почслуги з утримання світлофорних об'єктів).</t>
  </si>
  <si>
    <t>Послуги з встановлення обладнання для регулювання дорожнім рухом</t>
  </si>
  <si>
    <t>вул.Адмірала Макарова, вул.Шевченка</t>
  </si>
  <si>
    <t>Послуги з ремонту, технічного обслуговування дорожньої інфраструктури і пов'язаного обладнання та супутні послуги (почслуги з керування дорожнім рухом в м.Миколаєві).</t>
  </si>
  <si>
    <t>Послуги з технічного обслуговування телекомунікаційного обладнання(послуги з  утримання автоматичної системи управління  дорожнім рухом в м.Миколаєві).</t>
  </si>
  <si>
    <t>Послуги з ремонту, технічного обслуговування дорожньої інфраструктури і пов'язаного обладнання та супутні послуги ( утримання технічних засобів регулювання дорожнім рухом в м.Миколаєві).</t>
  </si>
  <si>
    <t>АТ "ОГС"Миколаївгаз"</t>
  </si>
  <si>
    <t>Оплата за розподіл природного газу.</t>
  </si>
  <si>
    <t>ТОВ "Техно-дім груп" </t>
  </si>
  <si>
    <t>Послуги з озеленення територій та утримання зелених насаджень (догляд за об'єктом благоустрою)</t>
  </si>
  <si>
    <t>Сквер "Каскадний"</t>
  </si>
  <si>
    <t xml:space="preserve">Сквер "Вербочка" з пляжем "Прибій" 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</si>
  <si>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 )</t>
  </si>
  <si>
    <t>Інгульський район</t>
  </si>
  <si>
    <t>ТОВ "Сервіс ГРУП ЛТД"</t>
  </si>
  <si>
    <t>Послуги за постачання природного газу.</t>
  </si>
  <si>
    <t>"Вічний вогонь"</t>
  </si>
  <si>
    <t>Послуги замовлення  (бронювання ) потужності природного газу</t>
  </si>
  <si>
    <t>ТОВ "Південьагрохімсервіс"</t>
  </si>
  <si>
    <t>Утилізація сміття та поводження зі сміттям ( Послуги з санітарного очищення об'єктів благоустрою )</t>
  </si>
  <si>
    <t xml:space="preserve"> Послуги з санітарного очищення, викошування газонів на  об'єктах благоустрою</t>
  </si>
  <si>
    <t>Бульварні частини: вул.Погранична, вул.Чкалова, вул.Садова,вул.Кузнецька та кола</t>
  </si>
  <si>
    <t>Послуги з озеленення територій та утримання зелених насаджень ( Догляд за об'єктами благоустрою зеленого господарства )</t>
  </si>
  <si>
    <t>Бульварні частини  та кола</t>
  </si>
  <si>
    <t>Послуги у сфері ландшафтної архітектури (Поослуги з утримання гідрологічної пам'ятки природи місцевого значення)</t>
  </si>
  <si>
    <t>"Турецький фонтан"</t>
  </si>
  <si>
    <t>Послуги з озеленення територій та утримання зелених насаджень ( догляд за об'єктами благоустрою зеленого господарства )</t>
  </si>
  <si>
    <t>ТОВ "Арника-ЮГ"</t>
  </si>
  <si>
    <t>Послуги з озеленення територій та утримання зелених насаджень ( санітарне очищення, викошування газонів, догляд за зеленими насадженнями та багаторічними квітами на об'єктах благоустрою)</t>
  </si>
  <si>
    <t xml:space="preserve">сквер "Ради Європи" </t>
  </si>
  <si>
    <t xml:space="preserve">сквер "Каштановий" </t>
  </si>
  <si>
    <t>Послуги з озеленення територій та утримання зелених насаджень ( запобігання інтродукції та поширення чужорідних видів рослин ( амброзії ), які загрожують природним екосистемам)</t>
  </si>
  <si>
    <t>ТОВ "Будсерівс-НК"</t>
  </si>
  <si>
    <t>пр-т Центральний та сквери "Квітковий", "Захисників правопорядку", ім.Лягіна, "Трояндовий", "Екологіс", ім.Александрова, коло "Пушкінське", Еліпс, коло"Садове", коло на 11 Слобідській</t>
  </si>
  <si>
    <t xml:space="preserve">Сквер ім.Чорновола </t>
  </si>
  <si>
    <t>пр.Центральний зі скверами</t>
  </si>
  <si>
    <t>ФОП Скарлат С.О</t>
  </si>
  <si>
    <t>Поточний ремонт ігрового майданчика</t>
  </si>
  <si>
    <t>сквер "Спаський" Заводського району</t>
  </si>
  <si>
    <t>м.Миколаїв</t>
  </si>
  <si>
    <t>ФОП Негура І.В.</t>
  </si>
  <si>
    <t>Послуги з озеленення територій та утримання зелених насаджень ( санітарне очищення, обрізка, знесення дерев, викошування газонів, догляд за зеленими насадженнями та багаторічними квітами на об'єктах благоустрою розташованих на бульварних частинах</t>
  </si>
  <si>
    <t>Бульварні частини: вул.Погранична, вул.Чкалова, вул.Садова (від вул.Чкалова до вул.Кузнецької), зелена зона по вул.Садова-Погранична, коло по вул.Садова-Чкалова, коло по вул.Погранична-пр.Богоявленський )</t>
  </si>
  <si>
    <t>ФОП Бутук І. М.</t>
  </si>
  <si>
    <t>Сквер "Каштановий"з пам'ятником та фонтаном</t>
  </si>
  <si>
    <t>сквер ім.Чорновола з фонтаном та вазами</t>
  </si>
  <si>
    <t>Сквер Ради Європи з фонтанами, водопроводами та квітниками</t>
  </si>
  <si>
    <t>Послуги з озеленення територій та утримання зелених насаджень (посадка та догляд за квітами в термочашах)</t>
  </si>
  <si>
    <t>Об'єкти благоустрою закріплених за ДЖКГ ММР</t>
  </si>
  <si>
    <t>ФОП Яковенко А.Ю.</t>
  </si>
  <si>
    <t>вул.3 Слобідська ріг пр.Центральний (парний бік)</t>
  </si>
  <si>
    <t>вул.Садова від вул.Спаська до вул.Велика Морська (непарний бік)</t>
  </si>
  <si>
    <t>вул.Спаська від вул.Пушкінська до вул.Наваринська (парний бік)</t>
  </si>
  <si>
    <t>вул.Морехідна від вул.Георгія Гонгадзе до вул.Январьова (непарний бік)</t>
  </si>
  <si>
    <t xml:space="preserve">вул.Адмірала Макарова від вул.Рюміна до вул.Артилерійська (парний бік) </t>
  </si>
  <si>
    <t>вул.Георгія Гонгадзе</t>
  </si>
  <si>
    <t>вул.В.Морська від вул.Фалеєвська до вул.Декабристів (парний бік)</t>
  </si>
  <si>
    <t>ФОП Мироненко А.А.</t>
  </si>
  <si>
    <t>Послуги з озеленення територій та утримання зелених насаджень (догляд за об'єктами благоустрою зеленого господарства)</t>
  </si>
  <si>
    <t>Послуги з озеленення територій та утримання зелених насаджень (посадка та догляд за квітниками)</t>
  </si>
  <si>
    <t>на об'єктах благоустрою закріплених за ДЖКГ ММР</t>
  </si>
  <si>
    <t>ФОП Малярчук В.М.</t>
  </si>
  <si>
    <t>вул.Набережна від вул.Пушкінська до вул.Фалеєвська (непарний бік)</t>
  </si>
  <si>
    <t>вул.Херсонське шосе від вул.Скульптора Ізмалкова до вул.Баштанська (парний бік)</t>
  </si>
  <si>
    <t>вул.Погранична від буд.№94 до вул.Садова</t>
  </si>
  <si>
    <t>вул.1 Воєнна від вул.68 Десантників до вул.Котельна</t>
  </si>
  <si>
    <t xml:space="preserve">вул.2 Екіпажна </t>
  </si>
  <si>
    <t>вул.6 Поперечна від вул.8 Березня до вуо.Шосейна</t>
  </si>
  <si>
    <t>вул.Котельна</t>
  </si>
  <si>
    <t>вул.Севастопольська</t>
  </si>
  <si>
    <t>вул.7 Поперечна від вул.8Березня до вул.Шосейна</t>
  </si>
  <si>
    <t>Поточний (дрібний) ремонт тротуару</t>
  </si>
  <si>
    <t>вул.Лягіна ріг вул.Шевченка</t>
  </si>
  <si>
    <t>ФОП Курляк В.О.</t>
  </si>
  <si>
    <t>вул.Молодогвардійська (парний бік)</t>
  </si>
  <si>
    <t>вул.68 Десантників від вул.1 Воєнна до пл.Комунарів</t>
  </si>
  <si>
    <t>вул.Привільна від буд.№71-Б до буд.№43</t>
  </si>
  <si>
    <t>площа Комунарів</t>
  </si>
  <si>
    <t>ФОП Дейнеко І.В.</t>
  </si>
  <si>
    <t xml:space="preserve">Поточний ремонт дорожнього покриття </t>
  </si>
  <si>
    <t>територія пляжу "Чайка" в Корабельному районі</t>
  </si>
  <si>
    <t>вул.Шосейна від буд.№31</t>
  </si>
  <si>
    <t>вул.Нікольська від в.Фалеєвська до вул.Пушкінська (непарний бік)</t>
  </si>
  <si>
    <t>ФОП Воробйова Л.А.</t>
  </si>
  <si>
    <t xml:space="preserve">Поточний ремонт плиткового покриття </t>
  </si>
  <si>
    <t>бульварна частина пр.Центральний на перехресті з вул.Садова (непарна сторона)</t>
  </si>
  <si>
    <t>Поточний ремонт об'єкту благоустрою</t>
  </si>
  <si>
    <t>перехрестя пр.Центральний з вул.Шосейна (парна сторона)</t>
  </si>
  <si>
    <t>бульварна частина пр.Центральний на перехресті з вул.Рюміна(непарна сторона)</t>
  </si>
  <si>
    <t>бульварна частина пр.Центральний на перехресті з вул.3 Слобідська(непарна сторона)</t>
  </si>
  <si>
    <t>бульварна частина пр.Центральний на перехресті з вул.6 Слобідська(парна сторона)</t>
  </si>
  <si>
    <t>бульварна частина пр.Центральний на перехресті з вул.Рюміна(парна сторона)</t>
  </si>
  <si>
    <t>бульварна частина пр.Центральний на перехресті з вул.Водопроводною</t>
  </si>
  <si>
    <t>бульварна частина пр.Центральний на перехресті з вул.Садовою(парна сторона)</t>
  </si>
  <si>
    <t>ФОП Барбарош О.В.</t>
  </si>
  <si>
    <t>пр.Героїв України</t>
  </si>
  <si>
    <t>ФОП Аніщеко С.В.</t>
  </si>
  <si>
    <t xml:space="preserve"> Центральний район</t>
  </si>
  <si>
    <t xml:space="preserve"> Флотський бульвар, територія понтону в Центральному районі</t>
  </si>
  <si>
    <t>Сквер ім.68-и Десантників, сквер біля будівлі облдержадміністрації,розташованих в Центральному районі</t>
  </si>
  <si>
    <t>ФОП Агафонова Т.О.</t>
  </si>
  <si>
    <t>Поточний ремонт малих архітектурних форм</t>
  </si>
  <si>
    <t>територія парку-пам'ятки садово-паркового-мистецтва "Юних Героїв"</t>
  </si>
  <si>
    <t>територія скверу Св.Миколая</t>
  </si>
  <si>
    <t>територія скверу "Квітковий"</t>
  </si>
  <si>
    <t>територія Флотського бульвару (Нижня Набережна)</t>
  </si>
  <si>
    <t>зелена зона пр.Миру</t>
  </si>
  <si>
    <t>сквер імені Чигрина</t>
  </si>
  <si>
    <t>сквер подвигу ліквідаторів аварії на ЧАЕС</t>
  </si>
  <si>
    <t>вул.Бузника вздовж буд.№12-14</t>
  </si>
  <si>
    <t>ФОП Чепіжко А.В.</t>
  </si>
  <si>
    <t>Послуги з влаштування інформаційних стендів</t>
  </si>
  <si>
    <t>Об'єкти благоустрою закріплені за ДЖКГ ММР</t>
  </si>
  <si>
    <t>ТОВ "КАРС КЛІНІНГ"</t>
  </si>
  <si>
    <t>Послуги по механічному прибиранню пішохідних зон від сміття та бруду</t>
  </si>
  <si>
    <t>ПрАТ "Миколаївський експертно-технічний центр"</t>
  </si>
  <si>
    <t>Експертиза обладнання (пальника) до відповідності НПАОП</t>
  </si>
  <si>
    <t xml:space="preserve">"Вічний вогонь" меморіального комплексу у сквері імені 68-и Десантників </t>
  </si>
  <si>
    <t>Послуга по проведенню технічного огляду та випробування обладнання (пальника)</t>
  </si>
  <si>
    <t>ФОП Заклепний В.М.</t>
  </si>
  <si>
    <t>Поточний ремонт приладу обліку теплової енергії по вул.Лазурна,10-в</t>
  </si>
  <si>
    <t>Поточний ремонт приладу обліку теплової енергії по вул.6 Слобідська,5-а</t>
  </si>
  <si>
    <t>Поточний ремонт приладу обліку теплової енергії по вул.Чкалова,82</t>
  </si>
  <si>
    <t>Поточний ремонт приладу обліку теплової енергії по вул.Генерала Карпенко,42</t>
  </si>
  <si>
    <t>Поточний ремонт приладу обліку теплової енергії по вул.Колодязна,14</t>
  </si>
  <si>
    <t>Поточний ремонт приладу обліку теплової енергії по вул.Лазурна,24-а</t>
  </si>
  <si>
    <t>Поточний ремонт приладу обліку теплової енергії по вул.Озерна,13-а</t>
  </si>
  <si>
    <t>ТОВ "НІК-ІНСЕРВІС"</t>
  </si>
  <si>
    <t>Поточний ремонт приладу обліку теплової енергії по вул.Колодязна,8(4п.)</t>
  </si>
  <si>
    <t>Поточний ремонт приладу обліку теплової енергії по вул.Колодязна,8(2п.)</t>
  </si>
  <si>
    <t>Поточний ремонт приладу обліку теплової енергії по вул.Колодязна,8(1п.)</t>
  </si>
  <si>
    <t>Поточний ремонт приладу обліку теплової енергії по вул.Колодязна,13а(2п.)</t>
  </si>
  <si>
    <t>Поточний ремонт приладу обліку теплової енергії по вул.Колодязна,13а(1п.)</t>
  </si>
  <si>
    <t>Поточний ремонт приладу обліку теплової енергії по вул.Адм.Макарова,8</t>
  </si>
  <si>
    <t>Поточний ремонт приладу обліку теплової енергії по вул.Погранична,236</t>
  </si>
  <si>
    <t>Поточний ремонт приладу обліку теплової енергії по вул.О.Кошевого,5</t>
  </si>
  <si>
    <t>Поточний ремонт приладу обліку теплової енергії по пр.Миру,10</t>
  </si>
  <si>
    <t>Поточний ремонт приладу обліку теплової енергії по пр.Миру,9</t>
  </si>
  <si>
    <t>Поточний ремонт приладу обліку теплової енергії по пр.Миру,11-а</t>
  </si>
  <si>
    <t>Поточний ремонт приладу обліку теплової енергії по вул.Миколаївська,12</t>
  </si>
  <si>
    <t>Поточний ремонт приладу обліку теплової енергії по вул.Миколаївська,12-а</t>
  </si>
  <si>
    <t>Поточний ремонт приладу обліку теплової енергії по пр.Миру,14</t>
  </si>
  <si>
    <t>Поточний ремонт приладу обліку теплової енергії по вул.Космонавтів,73-а</t>
  </si>
  <si>
    <t>Поточний ремонт приладу обліку теплової енергії по вул.Колодязна,5(2під.)</t>
  </si>
  <si>
    <t>Поточний ремонт приладу обліку теплової енергії по вул.Космонавтів,73</t>
  </si>
  <si>
    <t>Поточний ремонт приладу обліку теплової енергії по вул.1Лінія,38</t>
  </si>
  <si>
    <t>Поточний ремонт приладу обліку теплової енергії по вул.Лазурна,16-а</t>
  </si>
  <si>
    <t>Поточний ремонт приладу обліку теплової енергії по вул.Колодязна,5(1під.)</t>
  </si>
  <si>
    <t>Поточний ремонт приладу обліку теплової енергії по пр.Богоявленський,12-а</t>
  </si>
  <si>
    <t>Поточний ремонт приладу обліку теплової енергії по вул.Морехідна,10</t>
  </si>
  <si>
    <t>Поточний ремонт приладу обліку теплової енергії по вул.Погранична,234</t>
  </si>
  <si>
    <t>Поточний ремонт приладу обліку теплової енергії по вул.Чайковського,32</t>
  </si>
  <si>
    <t>Поточний ремонт приладу обліку теплової енергії по вул.В.Морська,7</t>
  </si>
  <si>
    <t>Поточний ремонт приладу обліку теплової енергії по вул.В.Морська,4</t>
  </si>
  <si>
    <t>Поточний ремонт приладу обліку теплової енергії по вул.В.Морська,17-а</t>
  </si>
  <si>
    <t>Поточний ремонт приладу обліку теплової енергії по пр.Центральний,149</t>
  </si>
  <si>
    <t>Поточний ремонт приладу обліку теплової енергії по пр.Центральний,29</t>
  </si>
  <si>
    <t>Поточний ремонт приладу обліку теплової енергії по вул.Обсерваторна,2</t>
  </si>
  <si>
    <t>Поточний ремонт приладу обліку теплової енергії по вул.Миколаївська,4</t>
  </si>
  <si>
    <t>Поточний ремонт приладу обліку теплової енергії по пр.Центральний,24</t>
  </si>
  <si>
    <t>Поточний ремонт приладу обліку теплової енергії по вул.Адм.Макарова,56</t>
  </si>
  <si>
    <t>Поточний ремонт приладу обліку теплової енергії по вул.Нікольська,16</t>
  </si>
  <si>
    <t>Поточний ремонт приладу обліку теплової енергії по вул.Шевченко,64-а</t>
  </si>
  <si>
    <t>Поточний ремонт приладу обліку теплової енергії по вул.Г.Карпенка,39</t>
  </si>
  <si>
    <t>Поточний ремонт приладу обліку теплової енергії по вул.Г.Карпенка,55</t>
  </si>
  <si>
    <t>Поточний ремонт приладу обліку теплової енергії по вул.Г.Карпенка,33</t>
  </si>
  <si>
    <t>Поточний ремонт приладу обліку теплової енергії по вул.Г.Карпенка,6</t>
  </si>
  <si>
    <t>Поточний ремонт приладу обліку теплової енергії по вул.Г.Карпенка,43</t>
  </si>
  <si>
    <t>Поточний ремонт приладу обліку теплової енергії по вул.Г.Карпенка,37</t>
  </si>
  <si>
    <t>Поточний ремонт приладу обліку теплової енергії по вул.Г.Карпенка,41а</t>
  </si>
  <si>
    <t>Поточний ремонт приладу обліку теплової енергії по вул.Г.Карпенка,41</t>
  </si>
  <si>
    <t>Поточний ремонт приладу обліку теплової енергії по вул.Г.Карпенка,43а</t>
  </si>
  <si>
    <t>Поточний ремонт приладу обліку теплової енергії по вул.1-а Слобідська,43(1-2п.)</t>
  </si>
  <si>
    <t>Поточний ремонт приладу обліку теплової енергії по вул.Чайковського,37</t>
  </si>
  <si>
    <t>Поточний ремонт приладу обліку теплової енергії по пров.Транспортний,2</t>
  </si>
  <si>
    <t>Поточний ремонт приладу обліку теплової енергії по вул.Космонавтів,51</t>
  </si>
  <si>
    <t>Поточний ремонт приладу обліку теплової енергії по вул.Колодязна,6(1п.)</t>
  </si>
  <si>
    <t>Поточний ремонт приладу обліку теплової енергії по вул.В.Морська,15</t>
  </si>
  <si>
    <t>Поточний ремонт приладу обліку теплової енергії по вул.Нікольська,18</t>
  </si>
  <si>
    <t>Поточний ремонт приладу обліку теплової енергії по вул.Глинки,3</t>
  </si>
  <si>
    <t>Поточний ремонт приладу обліку теплової енергії по вул.О.Кошевого,6-А</t>
  </si>
  <si>
    <t>Поточний ремонт приладу обліку теплової енергії по вул.О.Кошевого,6</t>
  </si>
  <si>
    <t>Поточний ремонт приладу обліку теплової енергії по вул.Чайковського,2</t>
  </si>
  <si>
    <t>Поточний ремонт приладу обліку теплової енергії по вул.Молодогвардійська,61</t>
  </si>
  <si>
    <t>Поточний ремонт приладу обліку теплової енергії по вул.В.Морська,19</t>
  </si>
  <si>
    <t>Поточний ремонт приладу обліку теплової енергії по вул.В.Морська,17</t>
  </si>
  <si>
    <t>Поточний ремонт приладу обліку теплової енергії по вул.Заводська,2</t>
  </si>
  <si>
    <t>Поточний ремонт приладу обліку теплової енергії по вул.3-я Слобідська,24 (1 під.)</t>
  </si>
  <si>
    <t>Поточний ремонт приладу обліку теплової енергії по вул.Набережна,25/1</t>
  </si>
  <si>
    <t>Поточний ремонт приладу обліку теплової енергії по вул.Нікольська,48</t>
  </si>
  <si>
    <t>Поточний ремонт приладу обліку теплової енергії по вул.Нікольська,53</t>
  </si>
  <si>
    <t>Поточний ремонт приладу обліку теплової енергії по вул.Нікольська,49</t>
  </si>
  <si>
    <t>Поточний ремонт приладу обліку теплової енергії по вул.Нікольська,40</t>
  </si>
  <si>
    <t>Поточний ремонт приладу обліку теплової енергії по вул.Бузника,12</t>
  </si>
  <si>
    <t>Поточний ремонт приладу обліку теплової енергії по вул.3-я Слобідська,49</t>
  </si>
  <si>
    <t>Поточний ремонт приладу обліку теплової енергії по вул.6-а Слобідська,7-А</t>
  </si>
  <si>
    <t>Поточний ремонт приладу обліку теплової енергії по вул.Генерала Карпенка,2</t>
  </si>
  <si>
    <t>Поточний ремонт приладу обліку теплової енергії по пров.Ш.Кобера,15-Б</t>
  </si>
  <si>
    <t>Поточний ремонт приладу обліку теплової енергії по вул.Курортна,3-Б</t>
  </si>
  <si>
    <t>Поточний ремонт приладу обліку теплової енергії по вул.Фалеєвська,3</t>
  </si>
  <si>
    <t>Поточний ремонт приладу обліку теплової енергії по вул.Паркова,42</t>
  </si>
  <si>
    <t>Поточний ремонт приладу обліку теплової енергії по вул.Біла,61-А</t>
  </si>
  <si>
    <t>Поточний ремонт приладу обліку теплової енергії по пр.Героїв України,45</t>
  </si>
  <si>
    <t>Поточний ремонт приладу обліку теплової енергії по вул.Дачна,13-А</t>
  </si>
  <si>
    <t>Поточний ремонт приладу обліку теплової енергії по вул.Декабристів,2</t>
  </si>
  <si>
    <t>Поточний ремонт приладу обліку теплової енергії по вул.Спаська,50</t>
  </si>
  <si>
    <t>Поточний ремонт приладу обліку теплової енергії по вул.Курортна,12</t>
  </si>
  <si>
    <t>Поточний ремонт приладу обліку теплової енергії по вул.Дачна,5</t>
  </si>
  <si>
    <t>Поточний ремонт приладу обліку теплової енергії по вул.Адміральська,18</t>
  </si>
  <si>
    <t>Поточний ремонт приладу обліку теплової енергії по пр.Миру,64-А</t>
  </si>
  <si>
    <t>Поточний ремонт приладу обліку теплової енергії по пр.Миру,27-В</t>
  </si>
  <si>
    <t>Поточний ремонт приладу обліку теплової енергії по вул.Московська,7</t>
  </si>
  <si>
    <t>Поточний ремонт приладу обліку теплової енергії по вул.Космонавтів,106</t>
  </si>
  <si>
    <t>Поточний ремонт приладу обліку теплової енергії по вул.Спаська,52</t>
  </si>
  <si>
    <t>Поточний ремонт приладу обліку теплової енергії по вул.Заводська,2-А</t>
  </si>
  <si>
    <t>Поточний ремонт приладу обліку теплової енергії по вул.О.Григор'єва,8</t>
  </si>
  <si>
    <t>Поточний ремонт приладу обліку теплової енергії по вул.О.Григор'єва,14</t>
  </si>
  <si>
    <t>Поточний ремонт приладу обліку теплової енергії по пров.Південний,30</t>
  </si>
  <si>
    <t>Поточний ремонт приладу обліку теплової енергії по вул.Південна,35</t>
  </si>
  <si>
    <t>Поточний ремонт приладу обліку теплової енергії по вул.Морехідна,3</t>
  </si>
  <si>
    <t>Поточний ремонт приладу обліку теплової енергії по вул.Безіменна,87</t>
  </si>
  <si>
    <t>Поточний ремонт приладу обліку теплової енергії по вул.Дачна,9-А</t>
  </si>
  <si>
    <t>Поточний ремонт приладу обліку теплової енергії по вул.Рюміна,15</t>
  </si>
  <si>
    <t>Поточний ремонт приладу обліку теплової енергії по пр.Героїв України,49</t>
  </si>
  <si>
    <t>Поточний ремонт приладу обліку теплової енергії по пр.Героїв України,59</t>
  </si>
  <si>
    <t>Поточний ремонт приладу обліку теплової енергії по вул.Морехідна,1</t>
  </si>
  <si>
    <t>Поточний ремонт приладу обліку теплової енергії по вул.Дачна,3</t>
  </si>
  <si>
    <t>Поточний ремонт приладу обліку теплової енергії по вул.О.Григор'єва,6</t>
  </si>
  <si>
    <t>Поточний ремонт приладу обліку теплової енергії по вул.Чкалова,215-Б</t>
  </si>
  <si>
    <t>Поточний ремонт приладу обліку теплової енергії по вул.Молодогвардійська,34</t>
  </si>
  <si>
    <t>Поточний ремонт приладу обліку теплової енергії по вул.Колодязна,17</t>
  </si>
  <si>
    <t>Поточний ремонт приладу обліку теплової енергії по вул.3-я Слобідська,24(2п.)</t>
  </si>
  <si>
    <t>Поточний ремонт приладу обліку теплової енергії по вул.Крилова,40/1</t>
  </si>
  <si>
    <t>Поточний ремонт приладу обліку теплової енергії по пров.Ш.Кобера,13-Б</t>
  </si>
  <si>
    <t>Поточний ремонт приладу обліку теплової енергії по пр.Миру,23-Б</t>
  </si>
  <si>
    <t>Поточний ремонт приладу обліку теплової енергії по вул.Лазурна,30-А</t>
  </si>
  <si>
    <t>Поточний ремонт приладу обліку теплової енергії по вул.Лазурна,6-А</t>
  </si>
  <si>
    <t>Поточний ремонт приладу обліку теплової енергії по пр.Центральний,152-А</t>
  </si>
  <si>
    <t>Поточний ремонт приладу обліку теплової енергії по пр.Центральний,148</t>
  </si>
  <si>
    <t>Поточний ремонт приладу обліку теплової енергії по вул.1-а Слобідська,43(3-5п.)</t>
  </si>
  <si>
    <t>Поточний ремонт приладу обліку теплової енергії по вул.Миколаївська,10-А</t>
  </si>
  <si>
    <t>Поточний ремонт приладу обліку теплової енергії по вул.Миколаївська,10</t>
  </si>
  <si>
    <t>Поточний ремонт приладу обліку теплової енергії по вул.6Слобідська,3</t>
  </si>
  <si>
    <t>Поточний ремонт приладу обліку теплової енергії по вул.6Слобідська,5</t>
  </si>
  <si>
    <t>Поточний ремонт приладу обліку теплової енергії по вул.Миколаївська,4-А</t>
  </si>
  <si>
    <t>Поточний ремонт приладу обліку теплової енергії по вул.Миколаївська,8</t>
  </si>
  <si>
    <t>Поточний ремонт приладу обліку теплової енергії по вул.1Лінія,42</t>
  </si>
  <si>
    <t>Поточний ремонт приладу обліку теплової енергії по вул.1Лінія,44</t>
  </si>
  <si>
    <t>Поточний ремонт приладу обліку теплової енергії по пр.Центральний,22-В</t>
  </si>
  <si>
    <t>Поточний ремонт приладу обліку теплової енергії по вул.Адм.Макарова,58</t>
  </si>
  <si>
    <t>Поточний ремонт приладу обліку теплової енергії по вул.Чкалова,203</t>
  </si>
  <si>
    <t>Поточний ремонт приладу обліку теплової енергії по вул.Південна,74</t>
  </si>
  <si>
    <t>Поточний ремонт приладу обліку теплової енергії по вул.Південна,74-А</t>
  </si>
  <si>
    <t>Поточний ремонт приладу обліку теплової енергії по вул.Південна,72</t>
  </si>
  <si>
    <t>Поточний ремонт приладу обліку теплової енергії по пр.Миру,9-А</t>
  </si>
  <si>
    <t>Поточний ремонт приладу обліку теплової енергії по пр.Миру,13</t>
  </si>
  <si>
    <t>Поточний ремонт приладу обліку теплової енергії по вул.Заводська,2-Б</t>
  </si>
  <si>
    <t>Поточний ремонт приладу обліку теплової енергії по вул.Заводська,2-В</t>
  </si>
  <si>
    <t>Поточний ремонт приладу обліку теплової енергії по вул.Будівельників,18(4-7п.)</t>
  </si>
  <si>
    <t>Поточний ремонт приладу обліку теплової енергії по вул.Миколаївська,8-А</t>
  </si>
  <si>
    <t>Поточний ремонт приладу обліку теплової енергії по вул.Миколаївська,6</t>
  </si>
  <si>
    <t>Поточний ремонт приладу обліку теплової енергії по пр.Героїв України,59-А</t>
  </si>
  <si>
    <t>Поточний ремонт приладу обліку теплової енергії по пр.Центральний,7</t>
  </si>
  <si>
    <t>Поточний ремонт приладу обліку теплової енергії по вул.Океанівська,26</t>
  </si>
  <si>
    <t>Поточний ремонт приладу обліку теплової енергії по пр.Центральний,4</t>
  </si>
  <si>
    <t>Поточний ремонт приладу обліку теплової енергії по пр.Героїв України,61</t>
  </si>
  <si>
    <t>Поточний ремонт приладу обліку теплової енергії по вул.Адміральська,28</t>
  </si>
  <si>
    <t>Поточний ремонт приладу обліку теплової енергії по вул.Шосейна,11</t>
  </si>
  <si>
    <t>Поточний ремонт приладу обліку теплової енергії по вул.Садова,46(к.1)</t>
  </si>
  <si>
    <t>Поточний ремонт приладу обліку теплової енергії по пр.Миру,11-Б</t>
  </si>
  <si>
    <t>Поточний ремонт приладу обліку теплової енергії по вул.Космонавтів,69</t>
  </si>
  <si>
    <t>Поточний ремонт приладу обліку теплової енергії по вул.Колодязна,3</t>
  </si>
  <si>
    <t>Поточний ремонт приладу обліку теплової енергії по вул.Садова,46(к.6)</t>
  </si>
  <si>
    <t>Поточний ремонт приладу обліку теплової енергії по вул.Садова,46(к.4)</t>
  </si>
  <si>
    <t>Поточний ремонт приладу обліку теплової енергії по вул.Садова,46(к.2)</t>
  </si>
  <si>
    <t>Поточний ремонт приладу обліку теплової енергії по вул.Г.Гонгадзе,28</t>
  </si>
  <si>
    <t>Поточний ремонт приладу обліку теплової енергії по вул.Знам'янська,51</t>
  </si>
  <si>
    <t>Поточний ремонт приладу обліку теплової енергії по вул.Б.Бульвар,15</t>
  </si>
  <si>
    <t>Поточний ремонт приладу обліку теплової енергії по вул.Набережна,17/3</t>
  </si>
  <si>
    <t>Поточний ремонт приладу обліку теплової енергії по вул.Бузника,14</t>
  </si>
  <si>
    <t>Поточний ремонт приладу обліку теплової енергії по вул.Набережна,17/6</t>
  </si>
  <si>
    <t>Поточний ремонт приладу обліку теплової енергії по вул.Силікатна,267</t>
  </si>
  <si>
    <t>Поточний ремонт приладу обліку теплової енергії по вул.Південна,76</t>
  </si>
  <si>
    <t>Поточний ремонт приладу обліку теплової енергії по вул.6Слобідська,7</t>
  </si>
  <si>
    <t>Поточний ремонт приладу обліку теплової енергії по вул.Садова,46(к.5)</t>
  </si>
  <si>
    <t>Поточний ремонт приладу обліку теплової енергії по пр.Центр.,10а(4-6під.)</t>
  </si>
  <si>
    <t>Поточний ремонт приладу обліку теплової енергії по вул.3-я Слобідська,51</t>
  </si>
  <si>
    <t>Поточний ремонт приладу обліку теплової енергії по вул.Молодогвард.,42</t>
  </si>
  <si>
    <t>Поточний ремонт приладу обліку теплової енергії по вул.Молодогвард.,34а</t>
  </si>
  <si>
    <t>Поточний ремонт приладу обліку теплової енергії по вул.В.Чорновола,5</t>
  </si>
  <si>
    <t>Поточний ремонт приладу обліку теплової енергії по вул.8-го Березня,34</t>
  </si>
  <si>
    <t>Поточний ремонт приладу обліку теплової енергії по вул.Г.Карпенка,16</t>
  </si>
  <si>
    <t>Поточний ремонт приладу обліку теплової енергії по пр.Героїв України,85</t>
  </si>
  <si>
    <t>Поточний ремонт приладу обліку теплової енергії по вул.Театральна,31</t>
  </si>
  <si>
    <t>Поточний ремонт приладу обліку теплової енергії по пр.Богоявленський,35</t>
  </si>
  <si>
    <t>Поточний ремонт приладу обліку теплової енергії по вул.Чайковського,26</t>
  </si>
  <si>
    <t>Поточний ремонт приладу обліку теплової енергії по вул.Г.Карпенко,7/1</t>
  </si>
  <si>
    <t>Поточний ремонт приладу обліку теплової енергії по вул.Театральна,33</t>
  </si>
  <si>
    <t>Поточний ремонт приладу обліку теплової енергії по пр.Богоявленський,49</t>
  </si>
  <si>
    <t>Поточний ремонт приладу обліку теплової енергії по вул.Терасна,8</t>
  </si>
  <si>
    <t>Поточний ремонт приладу обліку теплової енергії по вул.Авангардна,51</t>
  </si>
  <si>
    <t>Поточний ремонт приладу обліку теплової енергії по вул.Терасна,12</t>
  </si>
  <si>
    <t>Поточний ремонт приладу обліку теплової енергії по пр.Героїв України,75</t>
  </si>
  <si>
    <t>Поточний ремонт приладу обліку теплової енергії по вул.Молодогвард.,32а</t>
  </si>
  <si>
    <t>Поточний ремонт приладу обліку теплової енергії по вул.Г.Петрової,16</t>
  </si>
  <si>
    <t>Поточний ремонт приладу обліку теплової енергії по вул.Курортна,4</t>
  </si>
  <si>
    <t>Поточний ремонт приладу обліку теплової енергії по вул.Дачна,11а</t>
  </si>
  <si>
    <t>Поточний ремонт приладу обліку теплової енергії по вул.Дачна,28</t>
  </si>
  <si>
    <t>Поточний ремонт приладу обліку теплової енергії по вул.Дачна,1</t>
  </si>
  <si>
    <t>Поточний ремонт приладу обліку теплової енергії по вул.Вінграновського,41</t>
  </si>
  <si>
    <t>Поточний ремонт приладу обліку теплової енергії по вул.Космонавтів,51а</t>
  </si>
  <si>
    <t>Поточний ремонт приладу обліку теплової енергії по пр.Героїв України,47</t>
  </si>
  <si>
    <t>Поточний ремонт приладу обліку теплової енергії по пр.Героїв України,51</t>
  </si>
  <si>
    <t>Поточний ремонт приладу обліку теплової енергії по пр.Героїв України,47а</t>
  </si>
  <si>
    <t>Поточний ремонт приладу обліку теплової енергії по пр.Героїв України,69</t>
  </si>
  <si>
    <t>Поточний ремонт приладу обліку теплової енергії по пр.Героїв України,53</t>
  </si>
  <si>
    <t>Поточний ремонт приладу обліку теплової енергії по вул.Молодогвард.,53а</t>
  </si>
  <si>
    <t>Поточний ремонт приладу обліку теплової енергії по вул.Озерна,3</t>
  </si>
  <si>
    <t>Поточний ремонт приладу обліку теплової енергії по пр.Центральний,152</t>
  </si>
  <si>
    <t>Поточний ремонт приладу обліку теплової енергії по вул.Чайковського,27</t>
  </si>
  <si>
    <t>Поточний ремонт приладу обліку теплової енергії по вул.Театральна,33а</t>
  </si>
  <si>
    <t>Поточний ремонт приладу обліку теплової енергії по вул.Потьомкін.,12</t>
  </si>
  <si>
    <t>Поточний ремонт приладу обліку теплової енергії по вул.Бузника,18</t>
  </si>
  <si>
    <t>Поточний ремонт приладу обліку теплової енергії по пр.Центральний,153</t>
  </si>
  <si>
    <t>Поточний ремонт приладу обліку теплової енергії по пр.Центральний,185-б</t>
  </si>
  <si>
    <t>Поточний ремонт приладу обліку теплової енергії по пр.Центральний,148а</t>
  </si>
  <si>
    <t>Поточний ремонт приладу обліку теплової енергії по вул.Молодогвард.,32</t>
  </si>
  <si>
    <t>Поточний ремонт приладу обліку теплової енергії по пр.Центральний,185</t>
  </si>
  <si>
    <t>Поточний ремонт приладу обліку теплової енергії по вул.Безіменна,101</t>
  </si>
  <si>
    <t>Поточний ремонт приладу обліку теплової енергії по вул.Арх.Старова,3</t>
  </si>
  <si>
    <t>Поточний ремонт приладу обліку теплової енергії по пров.Корабельний,16</t>
  </si>
  <si>
    <t>Поточний ремонт приладу обліку теплової енергії по пров.Міжрічковий,2</t>
  </si>
  <si>
    <t>Поточний ремонт приладу обліку теплової енергії по пр.Центральний,6-б</t>
  </si>
  <si>
    <t>Поточний ремонт приладу обліку теплової енергії по вул.Казарського,1/2</t>
  </si>
  <si>
    <t>Поточний ремонт приладу обліку теплової енергії по пр.Центральний,96</t>
  </si>
  <si>
    <t>Поточний ремонт приладу обліку теплової енергії по пров.Київський,2</t>
  </si>
  <si>
    <t>Поточний ремонт приладу обліку теплової енергії по пр.Гер.України,73</t>
  </si>
  <si>
    <t>Поточний ремонт приладу обліку теплової енергії по пр.Гер.України,14</t>
  </si>
  <si>
    <t>Поточний ремонт приладу обліку теплової енергії по пр.Гер.України,71</t>
  </si>
  <si>
    <t>Поточний ремонт приладу обліку теплової енергії по пр.Центральний,10а(1-3під.)</t>
  </si>
  <si>
    <t>Поточний ремонт приладу обліку теплової енергії по вул.Безіменна,74</t>
  </si>
  <si>
    <t>Поточний ремонт приладу обліку теплової енергії по вул.Безіменна,78</t>
  </si>
  <si>
    <t>Поточний ремонт приладу обліку теплової енергії по вул.Безіменна,89</t>
  </si>
  <si>
    <t>Поточний ремонт приладу обліку теплової енергії по вул.Безіменна,93</t>
  </si>
  <si>
    <t>Поточний ремонт приладу обліку теплової енергії по вул.8-го Березня,2</t>
  </si>
  <si>
    <t>Поточний ремонт приладу обліку теплової енергії по вул.Казарського,1/1</t>
  </si>
  <si>
    <t>Поточний ремонт приладу обліку теплової енергії по вул.Б.Бульвар,3</t>
  </si>
  <si>
    <t>Поточний ремонт приладу обліку теплової енергії по пров.Корабельний,18</t>
  </si>
  <si>
    <t>Поточний ремонт приладу обліку теплової енергії по пр.Центральний,4а</t>
  </si>
  <si>
    <t>Поточний ремонт приладу обліку теплової енергії по вул.О.Григор'єва,12а</t>
  </si>
  <si>
    <t>Поточний ремонт приладу обліку теплової енергії по пров.Корабельний,16а</t>
  </si>
  <si>
    <t>Поточний ремонт приладу обліку теплової енергії по пр.Героїв України,77</t>
  </si>
  <si>
    <t>Поточний ремонт приладу обліку теплової енергії по пр.Героїв України,55</t>
  </si>
  <si>
    <t>Поточний ремонт приладу обліку теплової енергії по вул.Чкалова,207</t>
  </si>
  <si>
    <t>Поточний ремонт приладу обліку теплової енергії по вул.Безіменна,97</t>
  </si>
  <si>
    <t>Поточний ремонт приладу обліку теплової енергії по вул.Безіменна,95</t>
  </si>
  <si>
    <t>Поточний ремонт приладу обліку теплової енергії по вул.Набережна,25/2</t>
  </si>
  <si>
    <t>Поточний ремонт приладу обліку теплової енергії по вул.Чкалова,215</t>
  </si>
  <si>
    <t>Поточний ремонт приладу обліку теплової енергії по вул.Безіменна,99</t>
  </si>
  <si>
    <t>Поточний ремонт приладу обліку теплової енергії по пр.Героїв України,81</t>
  </si>
  <si>
    <t>Поточний ремонт приладу обліку теплової енергії по пров. Полярний, 2-В</t>
  </si>
  <si>
    <t>Поточний ремонт приладу обліку теплової енергії по пр. Героїв України, 12 (кв.1-70)</t>
  </si>
  <si>
    <t>Поточний ремонт приладу обліку теплової енергії по вул. Новобудівна, 7</t>
  </si>
  <si>
    <t>Поточний ремонт приладу обліку теплової енергії по вул. Адміральська, 21</t>
  </si>
  <si>
    <t>Поточний ремонт приладу обліку теплової енергії по вул. Мостобудівників, 1-А</t>
  </si>
  <si>
    <t>Поточний ремонт приладу обліку теплової енергії по вул. Декабристів, 2</t>
  </si>
  <si>
    <t>ДП "МНВЦСМС"</t>
  </si>
  <si>
    <t>Поточний ремонт приладу обліку теплової енергії по вул. Лазурна, 18-А</t>
  </si>
  <si>
    <t>Поточний ремонт приладу обліку теплової енергії по вул. Маршала Василевського, 59</t>
  </si>
  <si>
    <t>Поточний ремонт приладу обліку теплової енергії по пр.Богоявленський, 25-А</t>
  </si>
  <si>
    <t>Поточний ремонт приладу обліку теплової енергії по вул. Космонавтів, 132-Б</t>
  </si>
  <si>
    <t>Поточний ремонт приладу обліку теплової енергії по пр. Центральний, 5</t>
  </si>
  <si>
    <t>Поточний ремонт приладу обліку теплової енергії по вул.3 Слобідська, 24 (п.1)</t>
  </si>
  <si>
    <t>Поточний ремонт приладу обліку теплової енергії по вул.3 Слобідська, 24 (п.2)</t>
  </si>
  <si>
    <t>Поточний ремонт приладу обліку теплової енергії по пр.Корабелів, 12 (п.7)</t>
  </si>
  <si>
    <t>Поточний ремонт приладу обліку теплової енергії по пр.Корабелів, 12 (п.4)</t>
  </si>
  <si>
    <t>Поточний ремонт приладу обліку теплової енергії по вул. Московська, 42</t>
  </si>
  <si>
    <t>Поточний ремонт приладу обліку теплової енергії по вул. Велика Морська, 67</t>
  </si>
  <si>
    <t>Поточний ремонт приладу обліку теплової енергії по вул. Декабристів, 4</t>
  </si>
  <si>
    <t>Поточний ремонт приладу обліку теплової енергії по вул. Вокзальна, 51</t>
  </si>
  <si>
    <t>Поточний ремонт приладу обліку теплової енергії по пров. Ш.Кобера, 15-Б</t>
  </si>
  <si>
    <t>Поточний ремонт приладу обліку теплової енергії по пр. Богоявленський, 307</t>
  </si>
  <si>
    <t>Поточний ремонт приладу обліку теплової енергії по вул. Садова, 31-А</t>
  </si>
  <si>
    <t>Поточний ремонт приладу обліку теплової енергії по вул. Набережна, 25/2</t>
  </si>
  <si>
    <t>Поточний ремонт приладу обліку теплової енергії по вул. Мостобудівників, 3</t>
  </si>
  <si>
    <t>Поточний ремонт приладу обліку теплової енергії по вул. Молодогвардійська, 63</t>
  </si>
  <si>
    <t>Поточний ремонт приладу обліку теплової енергії по вул. Молодогвардійська, 42</t>
  </si>
  <si>
    <t>Поточний ремонт приладу обліку теплової енергії по вул. Молодогвардійська, 32</t>
  </si>
  <si>
    <t>Поточний ремонт приладу обліку теплової енергії по вул. Генерала Карпенко, 35-А</t>
  </si>
  <si>
    <t>Поточний ремонт приладу обліку теплової енергії по вул. Біла, 61-А</t>
  </si>
  <si>
    <t>Поточний ремонт приладу обліку теплової енергії по пр. Богоявленський, 53-А</t>
  </si>
  <si>
    <t>Поточний ремонт приладу обліку теплової енергії по пр. Богоявленський, 320</t>
  </si>
  <si>
    <t>Поточний ремонт приладу обліку теплової енергії по вул. Ходорєва, 16</t>
  </si>
  <si>
    <t>Поточний ремонт приладу обліку теплової енергії по вул. Новобудівна, 7/1</t>
  </si>
  <si>
    <t>Поточний ремонт приладу обліку теплової енергії по вул. Нікольська, 16</t>
  </si>
  <si>
    <t>Поточний ремонт приладу обліку теплової енергії по вул. Молодогвардійська, 28</t>
  </si>
  <si>
    <t>Поточний ремонт приладу обліку теплової енергії по вул. Миколаївська, 19-А</t>
  </si>
  <si>
    <t>Поточний ремонт приладу обліку теплової енергії по вул. Київська, 2</t>
  </si>
  <si>
    <t>Поточний ремонт приладу обліку теплової енергії по вул. Біла, 65</t>
  </si>
  <si>
    <t>Поточний ремонт приладу обліку теплової енергії по вул. Авангардна, 51</t>
  </si>
  <si>
    <t>КП "МИКОЛАЇВЛІФТ"</t>
  </si>
  <si>
    <t>Поточний ремонт вузлів та обладнання ліфта ж/б, пр. Корабелів, 12 (п.6)</t>
  </si>
  <si>
    <t>ТОВ "АРГО АСП"</t>
  </si>
  <si>
    <t>Поточний ремонт системи водопостачання житлового будинку по вул.Космонавтів,122 А</t>
  </si>
  <si>
    <t>ФОП Євдошенко В.П.</t>
  </si>
  <si>
    <t>Поточний ремонт житлового будинку по вул. Рюміна,2 (встановлення вікон)</t>
  </si>
  <si>
    <t>Поточний ремонт житлового будинку по вул.Дунаєва,12 (встановлення вікон)</t>
  </si>
  <si>
    <t>Поточний ремонт житлового будинку по вул. Адм.Макарова,3 (встановлення вікон)</t>
  </si>
  <si>
    <t>Поточний ремонт житлового будинку по вул. Гонгадзе,7 (встановлення вікон)</t>
  </si>
  <si>
    <t>ТОВ "АЛЬЯНСБУД МИКОЛАЇВ"</t>
  </si>
  <si>
    <t>Поточний ремонт житлового будинку по вул. Лазурна, 16 а (електрика)</t>
  </si>
  <si>
    <t>Поточний ремонт житлового будинку по вул. Лазурна, 24 (електрика)</t>
  </si>
  <si>
    <t>Поточний ремонт житлового будинку по вул. Лазурна, 24 а (електрика)</t>
  </si>
  <si>
    <t>Поточний ремонт системи водопостачання житлового будинку по вул.Лазурна,16</t>
  </si>
  <si>
    <t>Поточний ремонт житлового будинку по вул. Лазурна, 16 в (електрика)</t>
  </si>
  <si>
    <t>ФОП Костенко Д. С.</t>
  </si>
  <si>
    <t>Поточний ремонт  системи водопостачання  ж/б по пр. Центральний, 265</t>
  </si>
  <si>
    <t>поточний ремонт підїздів ж/б по пр.Героїв України,107А</t>
  </si>
  <si>
    <t>ПГО "ЦВПІ АТО Літопис"</t>
  </si>
  <si>
    <t>Поточний ремонт прибудинкової території ж/б по пр. Центральний, 179</t>
  </si>
  <si>
    <t>ПГО СТРОЙИНВЕСТ</t>
  </si>
  <si>
    <t>Поточний ремонт вікон ж/б по вул.Театральна,4а (ОСББ)</t>
  </si>
  <si>
    <t>ТОВ "СВІТЛОСЕРВІС"</t>
  </si>
  <si>
    <t>Поточний ремонт житлового будинку по вул. Декабристів, 23А</t>
  </si>
  <si>
    <t>Поточний ремонт житлового будинку по вул. Адміральська, 23</t>
  </si>
  <si>
    <t>ФОП Дубровін С.А.</t>
  </si>
  <si>
    <t>Поточний ремонт ліфтів ж/б, вул.Космонавтів,84 (п.1,п.2)</t>
  </si>
  <si>
    <t>Поточний ремонт ліфтів ж/б, вул.Космонавтів,92 (п.1,п.2)</t>
  </si>
  <si>
    <t>Поточний ремонт житлового будинку по пр.Центральний,23 (встановлення вікон)</t>
  </si>
  <si>
    <t>Поточний ремонт ліфтів ж/б, провул.Парусний,11 (п.2,п.5)</t>
  </si>
  <si>
    <t>Поточний ремонт ліфтів ж/б, вул.Артелерійська,10 (п.1,п.2)</t>
  </si>
  <si>
    <t>Поточний ремонт ліфта ж/б, вул.Чкалова,98Б (п.2)</t>
  </si>
  <si>
    <t>Поточний ремонт ліфта ж/б, пр.Центральний,195 (п.2)</t>
  </si>
  <si>
    <t>Поточний ремонт вузлів та обладнання ліфта ж/б,вул.Будівельників,12</t>
  </si>
  <si>
    <t>Поточний ремонт вузлів та обладнання ліфта ж/б,пр.Корабелів,16-А (п.2)</t>
  </si>
  <si>
    <t>Поточний ремонт вузлів та обладнання ліфта ж/б,вул.Айвазовського,3 (п.3)</t>
  </si>
  <si>
    <t>Поточний ремонт вузлів та обладнання ліфта ж/б,пр.Корабелів,6 (п.2)</t>
  </si>
  <si>
    <t>Поточний ремонт житлового будинку по вул. 8 Березня,69 (встановлення вікон)</t>
  </si>
  <si>
    <t>Поточний ремонт житлового будинку по вул.8 Березня,71 (встановлення вікон)</t>
  </si>
  <si>
    <t>Поточний ремонт житлового будинку по вул.Наваринська,15А (встановлення вікон);</t>
  </si>
  <si>
    <t xml:space="preserve">Поточний ремонт системи водопостачання житлового будинку по вул.Лазурна,16Б </t>
  </si>
  <si>
    <t>ТОВ "НЕОЛІТ-БРУК"</t>
  </si>
  <si>
    <t>Поточний ремонт прибудинкової території ж/б по вул. 3 Слобідська, 30</t>
  </si>
  <si>
    <t>Поточний ремонт прибудинкової території ж/б по вул. 3 Слобідська, 28</t>
  </si>
  <si>
    <t>Поточний ремонт прибудинкової території ж/б по вул. 3 Слобідська, 24</t>
  </si>
  <si>
    <t>ТОВ "Ліфт МК"</t>
  </si>
  <si>
    <t>Поточний ремонт ліфта ж/б, вул.О.Ольжича,7-А (п.1)</t>
  </si>
  <si>
    <t>ТОВ "Південна ліфтова компания"</t>
  </si>
  <si>
    <t>Поточний ремонт ліфта ж/б, вул.Космонавтів,134 (п.1)</t>
  </si>
  <si>
    <t>Поточний ремонт ліфтів ж/б, вул.Новозаводська,10 (п.1,п.2)</t>
  </si>
  <si>
    <t>Поточний ремонт ліфта ж/б, вул.Новобузька,99 (п.2)</t>
  </si>
  <si>
    <t>Поточний ремонт ліфтів ж/б, вул.Космонавтів,126/3 (п.1,п.2)</t>
  </si>
  <si>
    <t>Поточний ремонт ліфтів ж/б, пр.Миру,25 (п.1,п.4)</t>
  </si>
  <si>
    <t>Поточний ремонт ліфта ж/б, вул.Херсонське шосе,32 (п.1)</t>
  </si>
  <si>
    <t>ТОВ ЖЕК "Забота"</t>
  </si>
  <si>
    <t xml:space="preserve">Поточний ремонт системи х/водопостачання житлового будинку по пр. Центральний,  177                      </t>
  </si>
  <si>
    <t>ТОВ "УК"БРИЗ ПРО"</t>
  </si>
  <si>
    <t>Поточний ремонт мереж водопостачання ж/б по пр. Героїв України, 17</t>
  </si>
  <si>
    <t>Поточний ремонт ліфтів ж/б, пр.Миру,60 (п.2,п.3)</t>
  </si>
  <si>
    <t>ТОВ "ЦЕНТРЛІФТ"</t>
  </si>
  <si>
    <t>Поточний ремонт ліфта ж/б, вул.Арх.Старова,4-А част. (п.3)</t>
  </si>
  <si>
    <t>КП ЕЛУ автодоріг</t>
  </si>
  <si>
    <t>Поточний ремонт прибудинкової території ж/б по вул. Леванвців, 25/9</t>
  </si>
  <si>
    <t>ПП "Будремком"</t>
  </si>
  <si>
    <t>Поточний ремонт  системи водопостачання та водовідведення ж/б по вул. Шосейна, 12</t>
  </si>
  <si>
    <t>ТОВ Центральний 1</t>
  </si>
  <si>
    <t xml:space="preserve">Поточний ремонт системи х/водопостачання житлового будинку по пр. Центральний,  161                       </t>
  </si>
  <si>
    <t xml:space="preserve">Поточний ремонт системи х/водопостачання житлового будинку по вул. Севастопільська, 43/1  </t>
  </si>
  <si>
    <t>ремонт прибудинкової території (плитка) ж/б по вул. Набережна, 5/1</t>
  </si>
  <si>
    <t>ТОВ"ДОМ СЕРВИС-НК"</t>
  </si>
  <si>
    <t>Поточний ремонт системи х/водопостачання ж/б по вул.Театральна,25А</t>
  </si>
  <si>
    <t>ТОВ"Вектор-Л"</t>
  </si>
  <si>
    <t>Поточний ремонт електромереж ж/б по вул.Водопровідна,3</t>
  </si>
  <si>
    <t>Поточний ремонт водопостачання, водовідведення, опалення ж/б по вул.Московська,13</t>
  </si>
  <si>
    <t>Поточний ремонт ж/б по вул. Лазурна, 10-А</t>
  </si>
  <si>
    <t>ФОП Бобров О. М.</t>
  </si>
  <si>
    <t>Поточний ремонт пандусу житлового будунку по вул.Чкалова,110-А (п.4)</t>
  </si>
  <si>
    <t>Поточний ремонт пандусу житлового будунку по пр.Героїв України,67 (п.3)</t>
  </si>
  <si>
    <t>Поточний ремонт вхідних зон ж/б по пр. Корабелів, 12</t>
  </si>
  <si>
    <t>Поточний ремонт пандусу житлового будунку по вул.Казарського,3-А (п.2)</t>
  </si>
  <si>
    <t>Поточний ремонт пандусу житлового будунку по вул.Потьомкінська,147 (п.2)</t>
  </si>
  <si>
    <t>КНВП Тріботехніка</t>
  </si>
  <si>
    <t>Поточний ремонт сходових клітин із заміною вікон ж/б по  пров.Туристів,4</t>
  </si>
  <si>
    <t>Поточний ремонт ж/б по вул. Соборна, 3 (освітлення)</t>
  </si>
  <si>
    <t>ТОВ"Ліски-М"</t>
  </si>
  <si>
    <t>Поточний ремонт системи водопостачання житлового будинку вул.Крилова,4</t>
  </si>
  <si>
    <t>Поточний ремонт системи водопостачання житлового будинку  по вул.Біла,59</t>
  </si>
  <si>
    <t>ФОП Агафонова Т. О.</t>
  </si>
  <si>
    <t>Поточний ремонт прибудинкової території (плитка) ж/б по вул.Арх.Старова,8а (ОСББ)</t>
  </si>
  <si>
    <t>Поточний ремонт ліфта ж/б, вул.Троїцька,222 (п.2)</t>
  </si>
  <si>
    <t>ТОВ "Євроліфт"</t>
  </si>
  <si>
    <t>Поточний ремонт ліфта ж/б, вул.Космонавтів,130-А (п.1)</t>
  </si>
  <si>
    <t>Поточний ремонт ліфта ж/б, пр.Миру,34-А (п.1)</t>
  </si>
  <si>
    <t>Поточний ремонт ліфта ж/б, вул.Електронна,70 (п.3)</t>
  </si>
  <si>
    <t>Поточний ремонт ліфта ж/б, пр.Миру,46 (п.4)</t>
  </si>
  <si>
    <t>Поточний ремонт ліфта ж/б, вул.6Слобідська,9 (п.1)</t>
  </si>
  <si>
    <t>Поточний ремонт ліфта ж/б, вул.Потьомкінська,149 (п.1)</t>
  </si>
  <si>
    <t>Поточний ремонт димовентканалів житлового будинку по вул. Декабристів, 38/1</t>
  </si>
  <si>
    <t>Поточний ремонт покрівлі ж/б по пров.1 Набережний,6</t>
  </si>
  <si>
    <t>Поточний ремонт прибудинкової території ж/б по вул. Потьомкінська, 131</t>
  </si>
  <si>
    <t>ФОП Шпак О. В.</t>
  </si>
  <si>
    <t>Поточний ремонт вхідних  груп підїздів ж/б по вул.Чкалова,82</t>
  </si>
  <si>
    <t>КП ДЄЗ Пілот</t>
  </si>
  <si>
    <t>Поточний ремонт житлового будинку по вул. Київська,  8 прибудинкова територія</t>
  </si>
  <si>
    <t>Поточний ремонт прибудинкової території ж/б по вул. Потьомкінська, 131-Б</t>
  </si>
  <si>
    <t xml:space="preserve">Поточний ремонт козирків, вхідних груп ж/б по вул.Океанівська,28 </t>
  </si>
  <si>
    <t>ФОП Жуковський В. Є.</t>
  </si>
  <si>
    <t xml:space="preserve">Поточний ремонт під'їздів житлового будинку по вул. Потьомкінська, 17 </t>
  </si>
  <si>
    <t>Поточний ремонт прибудинкової території ж/б по вул. Ген. Карпенка, 43</t>
  </si>
  <si>
    <t>Поточний ремонт прибудинкової території ж/б по вул. Ген. Карпенка, 47</t>
  </si>
  <si>
    <t>Поточний ремонт електричних мереж ж/б по вул. Потьомкінська, 12</t>
  </si>
  <si>
    <t>Поточний ремонт прибудинкової території ж/б по вул. Потьомкінська, 131-В</t>
  </si>
  <si>
    <t>Поточний ремонт прибудинкової території ж/б по вул. Потьомкінська, 131-А</t>
  </si>
  <si>
    <t>Поточний ремонт системи водопостачання ж/б по вул. В.Морська,  65</t>
  </si>
  <si>
    <t>Поточний ремонт ліфта ж/б, вул.Погранична,232 (п.4)</t>
  </si>
  <si>
    <t>Поточний ремонт ліфта ж/б, вул.Космонавтів,140-В (п.4)</t>
  </si>
  <si>
    <t>Поточний ремонт ліфта ж/б, вул.Нагірна,87 (п.1)</t>
  </si>
  <si>
    <t>Поточний ремонт ліфта ж/б, вул.Троїцька,220 (п.1)</t>
  </si>
  <si>
    <t>Поточний ремонт ліфта ж/б, вул.Електронна,56-А (п.3)</t>
  </si>
  <si>
    <t>Поточний ремонт ліфта ж/б, вул.Ген.Свиридова,7 (п.1)</t>
  </si>
  <si>
    <t>ФОП Козаков Р.М.</t>
  </si>
  <si>
    <t>Поточний ремонт козирків, вхідних груп ж/б по пр.Богоявленський,314/2 (ОСББ)</t>
  </si>
  <si>
    <t>Поточний ремонт сходових клітин із заміною вікон в ж/б по вул. Океанівська, 32</t>
  </si>
  <si>
    <t>Поточний ремонт сходових  клітин ж/б по пр.Богоявленському,325/1</t>
  </si>
  <si>
    <t>Поточний ремонт сходових  клітин ж/б по вул.Океанівська,32б</t>
  </si>
  <si>
    <t xml:space="preserve">Поточний ремонт під'їздів житлового будинку по вул. Потьомкінська, 17А </t>
  </si>
  <si>
    <t>Поточний ремонт пандусу житлового будунку по пр.Героїв України, 4 (п.1)</t>
  </si>
  <si>
    <t>Поточний ремонт вузлів та обладнання ліфта ж/б,вул.Потьомкінська,141 (п.3)</t>
  </si>
  <si>
    <t>Поточний ремонт електромережі (насосної  станції) житлового будинку по пр.  Центральний, 69</t>
  </si>
  <si>
    <t>ФОП Залітко В. В.</t>
  </si>
  <si>
    <t>Поточний ремонт прибудинкової території ж/б по пр.Миру,48</t>
  </si>
  <si>
    <t>Поточний ремонт прибудинкової території ж/б по пр.Миру,54</t>
  </si>
  <si>
    <t>Поточний ремонт ліфта ж/б, вул.Космонавтів,142-А (п.1)</t>
  </si>
  <si>
    <t>Поточний ремонт ліфта ж/б, вул.Космонавтів,142-Б (п.1)</t>
  </si>
  <si>
    <t>Поточний ремонт ж/б по пр. Центральний, 135 (освітлення)</t>
  </si>
  <si>
    <t>Поточний ремонт вузлів та обладнання ліфта ж/б,пр.Центральний,191 (п.4)</t>
  </si>
  <si>
    <t>Поточний ремонт ліфта ж/б, пр.Героїв України,21 (п.2)</t>
  </si>
  <si>
    <t>Поточний ремонт ліфтів ж/б, пр.Центральний,160 (п.1,п.2)</t>
  </si>
  <si>
    <t>Поточний ремонт сходів, козирків, підвалів ж/б по вул.Південна,70</t>
  </si>
  <si>
    <t>ТОВ "Адрем-ком"</t>
  </si>
  <si>
    <t>Поточний ремонт сходових клітин із заміною вікон в ж/б по пр. Героїв України, 4</t>
  </si>
  <si>
    <t>Поточний ремонт вузлів та обладнання ліфта ж/б,вул.Соборна, 9 (пас.)</t>
  </si>
  <si>
    <t>Поточний ремонт вузлів та обладнання ліфта ж/б,вул.О.Григор'єва,10-А</t>
  </si>
  <si>
    <t>Поточний ремонт вузлів та обладнання ліфтів ж/б,вул.Океанівська,40 (п.1,п.2)</t>
  </si>
  <si>
    <t>Поточний ремонт вузлів та обладнання ліфта ж/б,вул.Наваринська,15 (п.2)</t>
  </si>
  <si>
    <t>Поточний ремонт вузлів та обладнання ліфта ж/б,вул.Айвазовського,7 (прав.)</t>
  </si>
  <si>
    <t>Поточний ремонт вузлів та обладнання ліфта ж/б, пр. Корабелів, 12-А</t>
  </si>
  <si>
    <t>Поточний ремонт ліфта ж/б, вул.Миколаївська,30А (п.2)</t>
  </si>
  <si>
    <t>Поточний ремонт  вхідних груп ж/б по вул.Потьомкінська,141</t>
  </si>
  <si>
    <t>ТОВ "Євроарх"</t>
  </si>
  <si>
    <t xml:space="preserve">Поточний ремонт покрівлі житлового будинку по вул.Адміральська,2 корп.7    </t>
  </si>
  <si>
    <t>Поточний ремонт вікон ж/б по вул.Паркова,24/4 (ОСББ)</t>
  </si>
  <si>
    <t>Поточний ремонт вхідних груп ж/б по пр.Центральний,151а</t>
  </si>
  <si>
    <t>Поточний ремонт електричних мереж ж/б вул. Лазурна, 32</t>
  </si>
  <si>
    <t>Поточний ремонт електричних мереж ж/б вул. Лазурна, 26А</t>
  </si>
  <si>
    <t>Поточний ремонт житлового будинку по вул. Київська,  8-А(електрика)</t>
  </si>
  <si>
    <t>Поточний ремонт підїзду житлового будинку по вул.Лазурна,16Г</t>
  </si>
  <si>
    <t>Поточний ремонт системи водовідведення ж/б по вул. Озерна, 12</t>
  </si>
  <si>
    <t>Поточний ремонт водостічних труб та опалення ж/б по пр.Богоявленськицй,29</t>
  </si>
  <si>
    <t>ТОВ"БК"ІНТЕРБУД"</t>
  </si>
  <si>
    <t>Поточний ремонт прибудинкової території ж/б по вул. Дачна, 9-А</t>
  </si>
  <si>
    <t>Поточний ремонт прибудинкової території ж/б по вул. Озерна, 33</t>
  </si>
  <si>
    <t>Поточний ремонт вузлів та обладнання ліфта ж/б, пр. Центральний, 141-А (п.3)</t>
  </si>
  <si>
    <t>Поточний ремонт вузлів та обладнання ліфта ж/б, вул. Шосейна, 105 (п.1)</t>
  </si>
  <si>
    <t>Поточний ремонт вузлів та обладнання ліфта ж/б, вул. Океанівська, 28 (п.6)</t>
  </si>
  <si>
    <t>Поточний ремонт вузлів та обладнання ліфта ж/б, вул. Айвазовського,11-А (п.2)</t>
  </si>
  <si>
    <t>Поточний ремонт вузлів та обладнання ліфта ж/б, вул. Колодязна, 20 (п.1,п.2)</t>
  </si>
  <si>
    <t>Поточний ремонт вузлів та обладнання ліфта ж/б, вул. Нікольська,17 (п.1,п.2)</t>
  </si>
  <si>
    <t>Поточний ремонт вузлів та обладнання ліфта ж/б, вул. Океанівська, 30 (п.1)</t>
  </si>
  <si>
    <t>Поточний ремонт вузлів та обладнання ліфта ж/б, вул. Океанівська, 30-А (п.3)</t>
  </si>
  <si>
    <t>Поточний ремонт вузлів та обладнання ліфта ж/б, вул. Океанівська, 30 (п.3)</t>
  </si>
  <si>
    <t>Поточний ремонт вузлів та обладнання ліфта ж/б, вул. Галини Петрової, 18 (п.1)</t>
  </si>
  <si>
    <t>Поточний ремонт вузлів та обладнання ліфта ж/б, вул. Айвазовського, 13</t>
  </si>
  <si>
    <t>Поточний ремонт вузлів та обладнання ліфта ж/б, вул. Колодязна, 17-А (п.1)</t>
  </si>
  <si>
    <t>Поточний ремонт вузлів та обладнання ліфта ж/б, пр.Центральний, 147 (п.1)</t>
  </si>
  <si>
    <t>Поточний ремонт вузлів та обладнання ліфта ж/б, вул. 6 Слобідська, 5 (п.1)</t>
  </si>
  <si>
    <t>Поточний ремонт вузлів та обладнання ліфта ж/б, пр.Центральний, 179 (п.2)</t>
  </si>
  <si>
    <t>Поточний ремонт сходових клітин із заміною вікон в ж/б по вул. Південна, 39А</t>
  </si>
  <si>
    <t>Поточний ремонт сходових клітин із заміною вікон в ж/б по вул. Космонавтів, 110</t>
  </si>
  <si>
    <t>Поточний ремонт сходових клітин із заміною вікон в ж/б по вул. Космонавтів, 112</t>
  </si>
  <si>
    <t>ТОВ "Енергія-Центр"</t>
  </si>
  <si>
    <t>Поточний ремонт електропроводки  ж/б по пр.Центральний,138</t>
  </si>
  <si>
    <t>Поточний ремонт прибудинкової території ж/б по вул. Озерна, 13</t>
  </si>
  <si>
    <t>Поточний ремонт прибудинкової території ж/б по вул. Радісна, 5</t>
  </si>
  <si>
    <t>Поточний ремонт підїздів житлового будинку по вул.Адміральська,2 корп.4</t>
  </si>
  <si>
    <t>ФОП Карлюка О. В.</t>
  </si>
  <si>
    <t>Поточний ремонт сходів, козирків, підвалів ж/б по вул.Будівельників18б</t>
  </si>
  <si>
    <t>Поточний ремонт системи водопостачання ж/б по  вул.Передова,52-б (ОСББ)</t>
  </si>
  <si>
    <t>Поточний ремонт ліфта ж/б, пр.Героїв України, 19 (п.4)</t>
  </si>
  <si>
    <t>Поточний ремонт ліфта ж/б, пр.Миру, 27-А (п.1)</t>
  </si>
  <si>
    <t>Поточний ремонт ліфта ж/б, пр.Героїв України, 79-А (п.1)</t>
  </si>
  <si>
    <t>КП "ДЄЗ "Пілот"</t>
  </si>
  <si>
    <t>Поточний ремонт прибудинкової території ж/б по вул. Галини Петрової, 18</t>
  </si>
  <si>
    <t>Поточний ремонт вхідних груп ж/б по вул.Чкалова,86</t>
  </si>
  <si>
    <t>Поточний ремонт ж/б по вул.Адміральська,2 корп.1</t>
  </si>
  <si>
    <t>Поточний ремонт житлового будинку по пр. Центральний,  166</t>
  </si>
  <si>
    <t>Поточний ремонт прибудинкової території ж/б по вул. Крилова, 12/4</t>
  </si>
  <si>
    <t>Поточний ремонт ж/б по пр. Центральний, 152</t>
  </si>
  <si>
    <t>ФОП Дмитришин Д. В.</t>
  </si>
  <si>
    <t>Поточний ремонт вікон ж/б по вул.Потьомкінська,81/83</t>
  </si>
  <si>
    <t>Поточний ремонт покрівлі ж/б по вул.Океанівська,32-в (ОСББ)</t>
  </si>
  <si>
    <t>Поточний ремонт ліфта ж/б, пр.Миру,25-А (п.2)</t>
  </si>
  <si>
    <t>Поточний ремонт сходових клітин із заміною вікон в ж/б по вул. Айвазовського, 7</t>
  </si>
  <si>
    <t>ТОВ "МК-СТІЛОБАТ"</t>
  </si>
  <si>
    <t>Поточний ремонт прибудинкової території житлового будинку по вул. Арх. Старова, 2Б</t>
  </si>
  <si>
    <t>Поточний ремонт прибудинкової території житлового будинку по вул. Арх. Старова, 2А</t>
  </si>
  <si>
    <t>Поточний ремонт вікон ж/б по вул.Паркова,24/1 (ОСББ)</t>
  </si>
  <si>
    <t>Поточний ремонт сходових клітин із заміною вікон в ж/б по вул. Миколаївська, 17А</t>
  </si>
  <si>
    <t xml:space="preserve">Поточний ремонт козирків, вхідних груп ж/б по пр.Корабелів,12-в </t>
  </si>
  <si>
    <t>Поточний ремонт під'їздів ж/б по вул.Арх.Старова,4-в</t>
  </si>
  <si>
    <t>Поточний ремонт сходових клітин із   заміною вікон ж/б по вул.Шосейна,8</t>
  </si>
  <si>
    <t>Потчоний ремонт вхідних груп ж/б по вул.Будівельників,18</t>
  </si>
  <si>
    <t>Поточний ремонт сходових клітин із заміною вікон в ж/б по вул. Миколаївська, 19А</t>
  </si>
  <si>
    <t>Поточний ремонт вхідних груп ж/б по  вул.Південна,68</t>
  </si>
  <si>
    <t>Поточний ремонт вікон житлового будинку  по пр.Центральний,10-А</t>
  </si>
  <si>
    <t>Поточний ремонт підїздів житлового будинку по вул.Адміральська,2 корп.2</t>
  </si>
  <si>
    <t>Поточний ремонт підїздів житлового будинку по вул.Адміральська,2 корп.3</t>
  </si>
  <si>
    <t>Поточний ремонт ліфта ж/б, пр.Центральний,186 (ліфт А, ліфт Б)</t>
  </si>
  <si>
    <t>Поточний ремонт ліфта ж/б, вул. Колодязна,5-Б (п.1,п.2)</t>
  </si>
  <si>
    <t>Поточний ремонт ліфта ж/б, вул. Космонавтів, 51-А (п.4)</t>
  </si>
  <si>
    <t>Поточний ремонт сходових клітин із заміною вікон ж/б по вул. Бузника, 16</t>
  </si>
  <si>
    <t>Поточний ремонт сходових клітин із заміною вікон в ж/б по вул. Севастопільська, 47А</t>
  </si>
  <si>
    <t>Поточний ремонт сходових клітин із   заміною вікон ж/б по пр.Центральний,7</t>
  </si>
  <si>
    <t>Поточний ремонт сходових клітин із заміною вікон в ж/б по вул. Космонавтів, 120</t>
  </si>
  <si>
    <t>Поточний ремонт сходових клітин із заміною вікон в ж/б по вул. Космонавтів, 118</t>
  </si>
  <si>
    <t>Поточний ремонт сходових клітин із   заміною вікон ж/б по пр.Центральний,2</t>
  </si>
  <si>
    <t>Поточний ремонт сходових клітин із   заміною вікон ж/б по вул.Лазурна,14</t>
  </si>
  <si>
    <t>Поточний ремонт вікон ж/б по вул.Театральна,8а</t>
  </si>
  <si>
    <t>Поточний ремонт сходових клітин із заміною вікон в ж/б по пров. Першотравневий, 79А</t>
  </si>
  <si>
    <t>Поточний ремонт сходових клітин із заміною вікон в ж/б по вул. Райдужна, 34</t>
  </si>
  <si>
    <t>Поточний ремонт вікон ж/б по вул.Театральна,8</t>
  </si>
  <si>
    <t>Поточний ремонт сходових клітин із   заміною вікон ж/б по вул.Дачна,1</t>
  </si>
  <si>
    <t>Поточний ремонт покрівлі житлового будинку вул. Металургів, 26-А</t>
  </si>
  <si>
    <t>ТОВ "ПИК-МОНТАЖ"</t>
  </si>
  <si>
    <t>Поточний ремонт системи водопостачання та водовідведення ж/б по вул. Колодязна, 20</t>
  </si>
  <si>
    <t>Поточний ремонт системи водопостачання та водовідведення ж/б по вул. Колодязна, 39</t>
  </si>
  <si>
    <t>Поточний ремонт сходових клітин із заміною вікон ж/б по вул. Г.Карпенка,  45</t>
  </si>
  <si>
    <t xml:space="preserve">Поточний ремонт ж/б по вул. Адміральська, 29 </t>
  </si>
  <si>
    <t>Поточний ремонт прибудинкової території ж/б по вул. Крилова, 8/1</t>
  </si>
  <si>
    <t>Потчоний ремонт вхідних груп ж/б по  вул.Південна,54/3</t>
  </si>
  <si>
    <t>ТОВ "Вектор-Л"</t>
  </si>
  <si>
    <t>Поточний ремонт  мереж електропостачання ж/б по вул. Г.Петрової, 1</t>
  </si>
  <si>
    <t>Поточний ремонт  ж/б по пр. Героїв України, 97</t>
  </si>
  <si>
    <t xml:space="preserve">Поточний ремонт прибудинкової території житлового будинку по вул. Нікольська, 56  </t>
  </si>
  <si>
    <t>Поточний ремонт вікон ж/б по вул.  вул.Заводська,21/2</t>
  </si>
  <si>
    <t>Поточний ремонт житлового будинку по вул. Адм. Макарова, 8</t>
  </si>
  <si>
    <t>Поточний ремонт системи водовідведення ж/б по вул.4 Слобідська,88 корп.4</t>
  </si>
  <si>
    <t>Поточний ремонт вузлів та обладнання ліфта ж/б, вул.Наваринська,15-А</t>
  </si>
  <si>
    <t>Поточний ремонт вузлів та обладнання ліфта ж/б, вул.Потьомкінська,155 (п.1)</t>
  </si>
  <si>
    <t>Поточний ремонт вузлів та обладнання ліфта ж/б, вул.Потьомкінська,131Б/2</t>
  </si>
  <si>
    <t>Поточний ремонт вузлів та обладнання ліфта ж/б, пр.Богоявленський,325/2 (пас.)</t>
  </si>
  <si>
    <t>ПП "ДЕКО СНАБ"</t>
  </si>
  <si>
    <t>Поточний ремонт ремонт системи опалення по вул. Декабристів, 38/2</t>
  </si>
  <si>
    <t>Поточний ремонт пандусу ж/б, пр.Героїв України,81-А (п.1)</t>
  </si>
  <si>
    <t>Поточний ремонт пандусу ж/б, пр.Богоявленський,325/6 (п.1)</t>
  </si>
  <si>
    <t>Поточний ремонт пандусу ж/б, вул.Скульптора Ізмалкова,132 (п.2)</t>
  </si>
  <si>
    <t>Поточний ремонт пандусу ж/б, вул.Чкалова, 84 (п.2)</t>
  </si>
  <si>
    <t>Поточний ремонт ліфта ж/б, вул. Космонавтів, 110-А</t>
  </si>
  <si>
    <t>Поточний ремонт  вхідних груп ж/б по вул.3 Слобідська,26</t>
  </si>
  <si>
    <t xml:space="preserve">Поточний ремонт козирків, вхідних груп ж/б по вул.Океанівська,34 </t>
  </si>
  <si>
    <t xml:space="preserve">Поточний ремонт житлового будинку по вул. Карпенко, 57 </t>
  </si>
  <si>
    <t>ФОП Мироненко А. А.</t>
  </si>
  <si>
    <t>Поточний ремонт вимощення ж/б по вул.Шевченка,53</t>
  </si>
  <si>
    <t>Поточний ремонт вузлів та обладнання ліфта ж/б, вул. Лазурна, 32-А (п.1)</t>
  </si>
  <si>
    <t>Поточний ремонт системи водопостачання ж/б по пр. Центральний, 71</t>
  </si>
  <si>
    <t>Поточний ремонт ліфта ж/б, вул. Електронна,56 (п.1)</t>
  </si>
  <si>
    <t>Поточний ремонт ліфта ж/б, вул. Айвазовського,11-Б (п.1)</t>
  </si>
  <si>
    <t>Поточний ремонт ліфта ж/б, вул. Електронна,56 (п.3)</t>
  </si>
  <si>
    <t xml:space="preserve">Поточний ремонт прибудинкової території житлового будинку по вул. Нікольська, 54  </t>
  </si>
  <si>
    <t>Поточний ремонт сходових клітин із заміною вікон в ж/б по вул. Космонавтів, 100</t>
  </si>
  <si>
    <t>Поточний ремонт сходових клітин із заміною вікон в ж/б по вул. Потьомкінська, 131Б</t>
  </si>
  <si>
    <t>Поточний ремонт сходових клітин із заміною вікон в ж/б по вул. Севастопольська, 65</t>
  </si>
  <si>
    <t>Поточний ремонт ліфта ж/б, вул. Електронна,56 (п.2)</t>
  </si>
  <si>
    <t>Поточний ремонт системи водовідведення житлового будинку по вул.Космонавтів,51-А</t>
  </si>
  <si>
    <t>ТОВ УК "Південь-М"</t>
  </si>
  <si>
    <t>Поточний ремонт системи водовідведення ж/б по вул. Вінграновського, 41</t>
  </si>
  <si>
    <t>Поточний ремонт системи водопостачання та водовідведення ж/б по вул. Потьомкінська, 153</t>
  </si>
  <si>
    <t>Поточний ремонт  ж/б по пр.Богоявленський,10</t>
  </si>
  <si>
    <t xml:space="preserve">Поточний ремонт прибудинкової території житлового будинку по вул.Лазурна,52   </t>
  </si>
  <si>
    <t xml:space="preserve">Поточний ремонт прибудинкової території житлового будинку по вул.Лазурна,52 А   </t>
  </si>
  <si>
    <t>Поточний ремонт вузлів та обладнання ліфта ж/б, вул. Металургів, 72 (пас.)</t>
  </si>
  <si>
    <t>Поточний ремонт вузлів та обладнання ліфта ж/б, вул. Океанівська, 36 (п.4)</t>
  </si>
  <si>
    <t>Поточний ремонт вузлів та обладнання ліфта ж/б, вул. Металургів, 36 (п.2)</t>
  </si>
  <si>
    <t>Поточний ремонт вікон ж/б по вул.Казарського,1-б</t>
  </si>
  <si>
    <t>Поточний ремонт вікон ж/б по вул. вул.Заводська,21/1</t>
  </si>
  <si>
    <t>Поточний ремонт вікон та дверей житлового будинку  по вул. 1 Лінія, 38</t>
  </si>
  <si>
    <t>Поточний ремонт вікон житлового будинку (п.1) по вул. Космонавтів,  49/1</t>
  </si>
  <si>
    <t>Поточний ремонт вікон ж/б по вул. вул.Заводська,21/3</t>
  </si>
  <si>
    <t>Поточний ремонт системи водовідведення ж/б по вул.4 Слобідська,88</t>
  </si>
  <si>
    <t>Поточний ремонт системи водовідведення житлового будинку по вул. Лазурна, 24-А</t>
  </si>
  <si>
    <t>Поточний ремонт вікон ж/б по вул.Казарського,8</t>
  </si>
  <si>
    <t>Поточний ремонт вузлів та обладнання ліфта ж/б, вул. 6 Слобідська, 11 (п.1)</t>
  </si>
  <si>
    <t>Поточний ремонт вікон ж/б по вул.Казарського,3а</t>
  </si>
  <si>
    <t>Поточний ремонт вікон ж/б по вул.Казарського,1-г</t>
  </si>
  <si>
    <t>Поточний ремонт системи водовідведення ж/б по пр.Богоявленський,10</t>
  </si>
  <si>
    <t>Поточний ремонт системи водопостачання та водовідведення ж/б по вул. Потьомкінська, 155</t>
  </si>
  <si>
    <t>Поточний ремонт системи водопостачання та водовідведення ж/б по вул. 12 Поздовжня, 42-Б</t>
  </si>
  <si>
    <t>Поточний ремонт вузлів та обладнання ліфта ж/б, вул. Соборна, 9 (вантаж.)</t>
  </si>
  <si>
    <t>Поточний ремонт вузлів та обладнання ліфта ж/б, вул. Озерна, 13-Б (п.1)</t>
  </si>
  <si>
    <t>Поточний ремонт вузлів та обладнання ліфта ж/б, вул. Айвазовського, 7 (л.2)</t>
  </si>
  <si>
    <t>Поточний ремонт ліфта ж/б, пр. Центральний, 186 (л.1)</t>
  </si>
  <si>
    <t>Поточний ремонт ліфта ж/б, вул 6 Слобідська, 9 (п.2)</t>
  </si>
  <si>
    <t>ФОП Седнєва І. В.</t>
  </si>
  <si>
    <t>Поточний ремонт покрівлі ж/б вул.Заводська,27/2</t>
  </si>
  <si>
    <t>Поточний ремонт покрівлі ж/б вул.Заводська,27/1</t>
  </si>
  <si>
    <t>ТОВ "Енерджи Трейд Груп"</t>
  </si>
  <si>
    <t>Поточний ремонт житлового будинку (освітлення) по вул.Пушкінська,2</t>
  </si>
  <si>
    <t>Поточний ремонт будинку по вул.Надпрудна,15</t>
  </si>
  <si>
    <t>Поточний ремонт вікон сходових клітин ж/б по пров.Київський,2</t>
  </si>
  <si>
    <t>Поточний ремонт вікон сходових клітин ж/б по пров.Армійський,17</t>
  </si>
  <si>
    <t>Поточний ремонт вікон сходових клітин ж/б по пр.Героїв України,59</t>
  </si>
  <si>
    <t>ТОВ "ПІВДЕНЬ-БУДСЕРВІС"</t>
  </si>
  <si>
    <t>Поточний ремонт ганку та входу до підвалу ж/б пр. Центральний, 261</t>
  </si>
  <si>
    <t>Поточний ремонт прибудинкової територій ж/б по вул. Нікольська, 45</t>
  </si>
  <si>
    <t>Поточний ремонт електропостачання (монтаж запобіжників)  ж/б по пр.Миру,23-Б</t>
  </si>
  <si>
    <t>ТОВ "Вектор-Гранд"</t>
  </si>
  <si>
    <t>Поточний ремонт внутрішньобудинкових електричних мереж ж/б по вул. Райдужна,36</t>
  </si>
  <si>
    <t>ФОП Гасяк О. О.</t>
  </si>
  <si>
    <t>Поточний ремонт внутрішньобудинкових електричних мереж ж/б по вул. Силикатная, 267</t>
  </si>
  <si>
    <t>Поточний ремонт внутрішньобудинкових електричних мереж ж/б по вул. Силикатна, 267</t>
  </si>
  <si>
    <t>Поточний ремонт козирків ж/б вул.Г.Карпенко,51</t>
  </si>
  <si>
    <t>Департамент житлово-комунального господарства Миколаївської міської ради</t>
  </si>
  <si>
    <t>ФОП Усата К.В.</t>
  </si>
  <si>
    <t>поточний ремонт покрівлі</t>
  </si>
  <si>
    <t xml:space="preserve">адмінбудівля </t>
  </si>
  <si>
    <t>вул.Адміральська,20</t>
  </si>
  <si>
    <t>ФОП Масляєв П.В.</t>
  </si>
  <si>
    <t>технагляд "поточний ремонт коридору та холу"</t>
  </si>
  <si>
    <t>вул.Адміральська,21</t>
  </si>
  <si>
    <t>поточний ремонт коридору та холу</t>
  </si>
  <si>
    <t>Виконавчий комітет Миколаївської міської ради</t>
  </si>
  <si>
    <t>ФОП Тесьолкін</t>
  </si>
  <si>
    <t xml:space="preserve">Поточний ремонт ГПОП </t>
  </si>
  <si>
    <t>по вул.Театральна, 48, вул.Казарського, 1а</t>
  </si>
  <si>
    <t>Поточний ремонт ГПОП</t>
  </si>
  <si>
    <t>вул.Космонавтів, 100</t>
  </si>
  <si>
    <t>ПП "Будівельна фірма "Миколаївоблавтодор"</t>
  </si>
  <si>
    <t xml:space="preserve">Виконання робіт по поточному ремонту доріг району </t>
  </si>
  <si>
    <t>грейдерування</t>
  </si>
  <si>
    <t>ФОП Дейнеко</t>
  </si>
  <si>
    <t>вул. Буревісників</t>
  </si>
  <si>
    <t>пров. Буревісників</t>
  </si>
  <si>
    <t>вул.Соколина</t>
  </si>
  <si>
    <t>пров.Сонячний</t>
  </si>
  <si>
    <t>вул. Вінграновського</t>
  </si>
  <si>
    <t>вул.Електронна</t>
  </si>
  <si>
    <t>Разом</t>
  </si>
  <si>
    <t>ТОВ "НИКБИЛД"</t>
  </si>
  <si>
    <t>Забезпечення виконання робіт по  поточному  ремонту внутрішньоквартальних проїздів</t>
  </si>
  <si>
    <t>Поточний ремонт тротуарної доріжки по пр.Миру, 42-44</t>
  </si>
  <si>
    <t>ФОП Григорян</t>
  </si>
  <si>
    <t>Виборчий округ № 26 - благоустрій теріторії та проведення ремонтних робіт вул.Чайковськгог,6,9</t>
  </si>
  <si>
    <t>Виборчий округ № 26 - благоустрій теріторії та проведення ремонтних робіт вул.Чайковськгог,6,8</t>
  </si>
  <si>
    <t>Поточний ремонт тротуарної доріжки біля буд.О.Кошового, 2, 2а</t>
  </si>
  <si>
    <t>ФОП Григорян, ФОП Штангей</t>
  </si>
  <si>
    <t>пр.Богоявленський, 43, вул.Молодгрардійська,32а, вул.Театральна, 31а</t>
  </si>
  <si>
    <t>вул.Новобузька, 99, вул.Чайковського,4</t>
  </si>
  <si>
    <t>ФОП Арутюнян</t>
  </si>
  <si>
    <t>вул.Космонавтів,132а</t>
  </si>
  <si>
    <t>вул.Театральна,49, вул.Чайковського, 4, 6, 8</t>
  </si>
  <si>
    <t>вул.Миколаївська,22,20,38,36, вул.Кобера,13А,13Б</t>
  </si>
  <si>
    <t>вул.Південна,31б</t>
  </si>
  <si>
    <t>Поточний ремонт спортивних,дитячих майданчиків у дворах, а також у межах мікрорайонів</t>
  </si>
  <si>
    <t>пр.Миру, 44</t>
  </si>
  <si>
    <t>ТОВ "Гранд - Стрит"</t>
  </si>
  <si>
    <t>вул.Передова, 52Г (замена вул.Паркова,1)</t>
  </si>
  <si>
    <t>АГРО АПС</t>
  </si>
  <si>
    <t>вул.Вінграновського,43</t>
  </si>
  <si>
    <t>вул.Космонавтів, 148</t>
  </si>
  <si>
    <t>вул.Космонавтів, 132а,132б,132в</t>
  </si>
  <si>
    <t>пр.Миру,44</t>
  </si>
  <si>
    <t>вул.Миколаївська,36,38</t>
  </si>
  <si>
    <t>вул.Чайковського, 36</t>
  </si>
  <si>
    <t>вул.Молодогвардійська,53а</t>
  </si>
  <si>
    <t>пров.Кобера,13-15а</t>
  </si>
  <si>
    <t>вул.Будівельників,18б</t>
  </si>
  <si>
    <t>утримання та  поточний ремонт майданчиків під контейнери для сміття</t>
  </si>
  <si>
    <t>вул.Космонавтів, 126</t>
  </si>
  <si>
    <t>вул.11 Поздовжня,31а</t>
  </si>
  <si>
    <t>вул.Казарського, 1а</t>
  </si>
  <si>
    <t>вул.Космонавтів,130а</t>
  </si>
  <si>
    <t>Миколаївська,34б</t>
  </si>
  <si>
    <t>вул.Космонавтів,74</t>
  </si>
  <si>
    <t>Адміністрація Інгульського району Миколаївської міської ради</t>
  </si>
  <si>
    <t>ВСЬОГО :</t>
  </si>
  <si>
    <t>ФОП Царюк Світлана Володимирівна</t>
  </si>
  <si>
    <t>ТОВ Билдфорт</t>
  </si>
  <si>
    <t>Поточний ремонт зупинки громадського транспорту</t>
  </si>
  <si>
    <t xml:space="preserve">”Поточний ремонт зупинки громадського транспорту "Вулиця Фалеєвська" по проспекту Центральному у Центральному районі м. Миколаєва” </t>
  </si>
  <si>
    <t xml:space="preserve">"Вулиця Фалеєвська" по проспекту Центральному у Центральному районі м. Миколаєва” </t>
  </si>
  <si>
    <t xml:space="preserve">”Поточний ремонт зупинки громадського транспорту "Вулиця 4-та Слобідська" по вулиці Чкалова (парна сторона) у Центральному районі м. Миколаєва” </t>
  </si>
  <si>
    <t xml:space="preserve">"Вулиця 4-та Слобідська" по вулиці Чкалова (парна сторона) у Центральному районі м. Миколаєва” </t>
  </si>
  <si>
    <t xml:space="preserve">”Поточний ремонт зупинки громадського транспорту "Вулиця Потьомкінська" по вул. Фалеєвській у Центральному районі м. Миколаєва” </t>
  </si>
  <si>
    <t xml:space="preserve">"Вулиця Потьомкінська" по вул. Фалеєвській у Центральному районі м. Миколаєва” </t>
  </si>
  <si>
    <t xml:space="preserve">”Поточний ремонт зупинки громадського транспорту "Вулиця Наваринська" по вулиці Потьомкінській у Центральному районі м. Миколаєва” </t>
  </si>
  <si>
    <t xml:space="preserve"> "Вулиця Наваринська" по вулиці Потьомкінській у Центральному районі м. Миколаєва” </t>
  </si>
  <si>
    <t xml:space="preserve"> ”Поточний ремонт зупинки громадського транспорту "Вулиця Інженерна" по проспекту Центральному у Центральному районі м. Миколаєва” </t>
  </si>
  <si>
    <t xml:space="preserve"> "Вулиця Інженерна" по проспекту Центральному у Центральному районі м. Миколаєва” </t>
  </si>
  <si>
    <t xml:space="preserve">”Поточний ремонт зупинки громадського транспорту "Вулиця Московська" по проспекту Центральному у Центральному районі м. Миколаєва” </t>
  </si>
  <si>
    <t xml:space="preserve"> "Вулиця Московська" по проспекту Центральному у Центральному районі м. Миколаєва” </t>
  </si>
  <si>
    <t xml:space="preserve">Заходи із запобігання та ліквідації надзвичайних ситуацій та наслідків стихійного лиха </t>
  </si>
  <si>
    <t>ПП Будівельна фірмаМиколаївоблавтодор</t>
  </si>
  <si>
    <t>Планування земельного полотна -грейдерування</t>
  </si>
  <si>
    <t>планування земельного полотна</t>
  </si>
  <si>
    <t>ФОП Божко О. М.</t>
  </si>
  <si>
    <t>Поточний ремонт дороги приватного сектору</t>
  </si>
  <si>
    <t>Поточний ремонт дороги приватного сектору від будинку №50А по вулиці Маршала Чуйкова до будинку №15 по вулиці Лісовій у Центральному районі м. Миколаєва</t>
  </si>
  <si>
    <t>від будинку №50А по вулиці Маршала Чуйкова до будинку №15 по вулиці Лісовій у Центральному районі м. Миколаєва</t>
  </si>
  <si>
    <t>Поточний ремонт дороги приватного сектору по вулиці Флотська від провулку Парусного до будинку №53 у Центральному районі м. Миколаєва</t>
  </si>
  <si>
    <t>вулиці Флотська від провулку Парусного до будинку №53 у Центральному районі м. Миколаєва</t>
  </si>
  <si>
    <t>Поточний ремонт дороги приватного сектору по вулиці Лісовій від будинку №26 до будинку №5 у Центральному районі м. Миколаєва</t>
  </si>
  <si>
    <t>вул. Лісовій від будинку №26 до будинку №5 у Центральному районі м. Миколаєва</t>
  </si>
  <si>
    <t>Поточний ремонт дороги приватного сектору по вулиці Верхній від вулиці Силікатної до вулиці 1 Піщаної у Центральному районі м. Миколаєва</t>
  </si>
  <si>
    <t>вул. Верхній від вулиці Силікатної до вулиці 1 Піщаної у Центральному районі м. Миколаєва</t>
  </si>
  <si>
    <t>Поточний ремонт дороги приватного сектору від будинку №79 по вулиці Верхній до будинку №48 по вулиці Маршала Чуйкова у Центральному районі м. Миколаєва</t>
  </si>
  <si>
    <t xml:space="preserve"> від будинку №79 по вулиці Верхній до будинку №48 по вулиці Маршала Чуйкова у Центральному районі м. Миколаєва</t>
  </si>
  <si>
    <t xml:space="preserve"> вул. Матвіївській від будинку №8 до будинку №55 у Центральному районі м. Миколаєва» </t>
  </si>
  <si>
    <t xml:space="preserve">вул. Матвіївській від будинку №8 до будинку №55 у Центральному районі м. Миколаєва» </t>
  </si>
  <si>
    <t>Поточний ремонт дороги приватного сектору по вулиці Силікатна від будинку №58 до будинку №62 у Центральному районі м. Миколаєва</t>
  </si>
  <si>
    <t>вул. Силікатна від будинку №58 до будинку №62 у Центральному районі м. Миколаєва</t>
  </si>
  <si>
    <t>Поточний ремонт дороги приватного сектору по вулиці Силікатна від будинку №261 до будинку №283 у Центральному районі м. Миколаєва</t>
  </si>
  <si>
    <t>вул. Силікатна від будинку №261 до будинку №283 у Центральному районі м. Миколаєва</t>
  </si>
  <si>
    <t>Поточний ремонт проїзду приватного сектору (вздовж стадіону "Колос") між вулицею Веселинівською та Одеським шоссе у Центральному районі міста Миколаєва</t>
  </si>
  <si>
    <t>вздовж стадіону "Колос" між вулицею Веселинівською та Одеським шоссе у Центральному районі міста Миколаєва</t>
  </si>
  <si>
    <t xml:space="preserve">Поточний ремонт дороги приватного сектору ріг вулиці Столярної та вулиці 3 Воєнної у Центральному районі м. Миколаєва” </t>
  </si>
  <si>
    <t>Поточний ремонт дороги приватного сектору ріг вулиці Столярної та вулиці 3 Воєнної у Центральному районі м. Миколаєва</t>
  </si>
  <si>
    <t>Забезпечення ремонтів міських доріг</t>
  </si>
  <si>
    <t>Утримання та розвиток автомобільних доріг та дорожньої інфраструктури за рахунок коштів місцевого бюджету</t>
  </si>
  <si>
    <t>разом</t>
  </si>
  <si>
    <t>ФОП Царюк С.В.</t>
  </si>
  <si>
    <t>ТОВ "УКРФОРМДОН"</t>
  </si>
  <si>
    <t>Поточний ремонт урн</t>
  </si>
  <si>
    <t>Поточний ремонт урн по вул. Соборній у Центральному районі міста Миколаєва</t>
  </si>
  <si>
    <t>ФОП Дейнеко І. В.</t>
  </si>
  <si>
    <t>ФОП Огієвич С. О.</t>
  </si>
  <si>
    <t xml:space="preserve">Поточний ремонт майданчика під контейнери для збору ТПВ </t>
  </si>
  <si>
    <t>Поточний ремонт майданчика під контейнери для збору ТПВ біля будинку № 131-Б по вулиці Потьомкінська у Центральному районі міста Миколаєва</t>
  </si>
  <si>
    <t xml:space="preserve">біля будинку № 131-Б по вулиці Потьомкінська </t>
  </si>
  <si>
    <t>Поточний ремонт майданчика під контейнери для збору ТПВ біля будинку № 13 по вулиці Інженерна у Центральному районі міста Миколаєва</t>
  </si>
  <si>
    <t>біля будинку № 13 по вулиці Інженерна у Центральному районі міста Миколаєва</t>
  </si>
  <si>
    <t>Поточний ремонт майданчика під контейнери для збору ТПВ біля будинку № 11 по вулиці Садова у Центральному районі міста Миколаєва</t>
  </si>
  <si>
    <t>біля будинку № 11 по вулиці Садова у Центральному районі міста Миколаєва</t>
  </si>
  <si>
    <t>Поточний ремонт майданчика під контейнери для збору ТПВ біля будинку № 47 по вулиці Севастопольська у Центральному районі міста Миколаєва</t>
  </si>
  <si>
    <t>біля будинку № 47 по вулиці Севастопольська у Центральному районі міста Миколаєва</t>
  </si>
  <si>
    <t>Поточний ремонт майданчика під контейнери для збору ТПВ біля будинку № 57 по вулиці Великій Морській у Центральному районі м. Миколаєва</t>
  </si>
  <si>
    <t xml:space="preserve">біля будинку № 57 по вулиці Великій Морській у Центральному районі м. Миколаєва» </t>
  </si>
  <si>
    <t>Поточний ремонт майданчика під контейнери для збору ТПВ біля будинку № 38 по вулиці Шевченка у Центральному районі м. Миколаєва</t>
  </si>
  <si>
    <t>біля будинку № 38 по вулиці Шевченка у Центральному районі м. Миколаєва</t>
  </si>
  <si>
    <t xml:space="preserve">Поточний ремонт майданчика під контейнери для збору ТПВ біля будинку №35 по вул. Московська у Центральному районі м. Миколаєва </t>
  </si>
  <si>
    <t>біля будинку №35 по вул. Московська у Центральному районі м. Миколаєва</t>
  </si>
  <si>
    <t xml:space="preserve">Поточний ремонт майданчика під контейнери для збору ТПВ біля будинку №141 Б по пр. Центральному у Центральному районі м. Миколаєва </t>
  </si>
  <si>
    <t xml:space="preserve">біля будинку №141 Б по пр. Центральному у Центральному районі м. Миколаєва </t>
  </si>
  <si>
    <t>Поточний ремонт майданчиків під контейнери для збору ТПВ</t>
  </si>
  <si>
    <t>Забезпечення належного функціонування побутового та комунального обладнання житлової забудови</t>
  </si>
  <si>
    <t>ФОП Дейнеко І.В</t>
  </si>
  <si>
    <t>Поточний ремонт тротуару приватного сектору</t>
  </si>
  <si>
    <t>Поточний ремонт тротуару приватного сектору по вулиці Котельній від вулиці 1-ї Воєнної до вулиці 3-ї Воєнної у Центральному районі міста Миколаєва</t>
  </si>
  <si>
    <t>вулиці Котельній від вулиці 1-ї Воєнної до вулиці 3-ї Воєнної</t>
  </si>
  <si>
    <t>ФОП Озейчук Сергій Миколайович</t>
  </si>
  <si>
    <t>Поточний ремонт тротуару приватного сектору по вул. 1-а Воєнна від вул. Котельна до вул. Потьомкінська у Центральному районі м. Миколаєва</t>
  </si>
  <si>
    <t>вул. 1-а Воєнна від вул. Котельна до вул. Потьомкінська</t>
  </si>
  <si>
    <t xml:space="preserve">«Поточний ремонт тротуару приватного сектору по вулиці Омеляновича-Павленка від будинку № 24 до вулиці Староболгарської у Центральному районі м. Миколаєва» </t>
  </si>
  <si>
    <t>вул. Софіївська ріг вул. Омеляновича Павленка</t>
  </si>
  <si>
    <t xml:space="preserve">Поточний ремонт тротуару приватного сектору по вул. Привільна від буд. №39 до буд. №37 у Центральному районі м. Миколаєва» </t>
  </si>
  <si>
    <t xml:space="preserve"> вул. Привільна від буд. №39 до буд. №37</t>
  </si>
  <si>
    <t>вул. Силікатна</t>
  </si>
  <si>
    <t>поточний ремонт тротуарів</t>
  </si>
  <si>
    <t>ТОВ ФОРТПЛЮС</t>
  </si>
  <si>
    <t>Поточний ремонт зупинки громадського транспорту у мкр. Варварівка в районі будинку №40 по вулиці Одеське шосе в Центральному районі міста Миколаєва</t>
  </si>
  <si>
    <t>мкр. Варварівка в районі будинку №40 по вулиці Одеське шосе</t>
  </si>
  <si>
    <t>ТОВ Укрформдон</t>
  </si>
  <si>
    <t xml:space="preserve">”Поточний ремонт зупинки громадського транспорту "Вулиця Садова" (непарний бік) по вулиці Потьомкінській у Центральному районі міста Миколаєва” </t>
  </si>
  <si>
    <t xml:space="preserve">"Вулиця Садова" (непарний бік) по вулиці Потьомкінській </t>
  </si>
  <si>
    <t>Поточний ремонт зупинки громадського транспорту "Вулиця Садова" (непарний бік) по вулиці Великій Морській у Центральному районі міста Миколаєва</t>
  </si>
  <si>
    <t>"Вулиця Садова" (непарний бік) по вулиці Великій Морській</t>
  </si>
  <si>
    <t>Поточний ремонт зупинки громадського транспорту "Вулиця Яківа Бутовича" по вулиці Веселинівській у Центральному районі міста Миколаєва</t>
  </si>
  <si>
    <t xml:space="preserve">"Вулиця Яківа Бутовича" по вулиці Веселинівській </t>
  </si>
  <si>
    <t>Поточний ремонт зупинки громадського транспорту "Тирнівська розвилка" по Київському шосе у Центральному районі міста Миколаєва</t>
  </si>
  <si>
    <t>"Тирнівська розвилка" по Київському шосе</t>
  </si>
  <si>
    <t xml:space="preserve">”Поточний ремонт зупинки громадського транспорту "Ательє" (парний бік) по проспекту Героїв України у Центральному районі міста Миколаєва” </t>
  </si>
  <si>
    <t xml:space="preserve"> "Ательє" (парний бік) по проспекту Героїв України</t>
  </si>
  <si>
    <t xml:space="preserve"> ”Поточний ремонт зупинки громадського транспорту "Вулиця Нікольська" (непарний бік) по вулиці Потьомкінській у Центральному районі міста Миколаєва”</t>
  </si>
  <si>
    <t>"Вулиця Нікольська" (непарний бік) по вулиці Потьомкінській</t>
  </si>
  <si>
    <t xml:space="preserve">”Поточний ремонт зупинки громадського транспорту "Парк Перемоги" (парний бік) по проспекту Героїв України у Центральному районі міста Миколаєва” </t>
  </si>
  <si>
    <t xml:space="preserve">"Парк Перемоги" (парний бік) по проспекту Героїв України </t>
  </si>
  <si>
    <t xml:space="preserve">”Поточний ремонт зупинки громадського транспорту "Парк Перемоги" ( не  парний бік) по проспекту Героїв України у Центральному районі міста Миколаєва” </t>
  </si>
  <si>
    <t xml:space="preserve">"Парк Перемоги" ( не  парний бік) по проспекту Героїв України </t>
  </si>
  <si>
    <t xml:space="preserve">”Поточний ремонт зупинки громадського транспорту "Вулиця Малко-Тирнівська" по вулиці Малко-Тирнівській (парний бік) у Центральному районі міста Миколаєва” </t>
  </si>
  <si>
    <t xml:space="preserve">"Вулиця Малко-Тирнівська" по вулиці Малко-Тирнівській (парний бік) </t>
  </si>
  <si>
    <t xml:space="preserve"> «Поточний ремонт зупинки громадського транспорту у мкр. Матвіївка по вул. Силікатна біля буд. 62 в Центральному районі м. Миколаєва» </t>
  </si>
  <si>
    <t xml:space="preserve">у мкр. Матвіївка по вул. Силікатна біля буд. 62 </t>
  </si>
  <si>
    <t xml:space="preserve">ТОВ "Билдфорт" </t>
  </si>
  <si>
    <t>Поточний ремонт зупинки громадського транспорту "Вулиця 10-та Слобідська" по проспекту Центральному (парна сторона) у Центральному районі м. Миколаєва</t>
  </si>
  <si>
    <t>"Вулиця 10-та Слобідська" по проспекту Центральному (парна сторона)</t>
  </si>
  <si>
    <t>Поточний ремонт зупинки громадського транспорту "Вулиця 9-та Слобідська" по проспекту Центральному (парна сторона) у Центральному районі м. Миколаєва</t>
  </si>
  <si>
    <t xml:space="preserve">"Вулиця 9-та Слобідська" по проспекту Центральному (парна сторона) </t>
  </si>
  <si>
    <t>Поточний ремонт зупинки громадського транспорту "Вулиця М. Морська" по вул. Чкалова (парна сторона) у Центральному районі м. Миколаєва</t>
  </si>
  <si>
    <t xml:space="preserve"> "Вулиця М. Морська" по вул. Чкалова (парна сторона) </t>
  </si>
  <si>
    <t>ПП ТІГЕРОН</t>
  </si>
  <si>
    <t>Поточний ремонт зупинки громадського транспорту "Кінцева" у мкр. Північний м. Миколаєва”</t>
  </si>
  <si>
    <t>зупинка громадського транспорту "Кінцева" у мкр. Північний м. Миколаєва”</t>
  </si>
  <si>
    <t>поточний ремонт зупинок громадського транспорту</t>
  </si>
  <si>
    <t>Проведення ремонту обєктів вулично-дорожньої інфраструктури</t>
  </si>
  <si>
    <t>поточного ремонту мереж вуличного освітлення</t>
  </si>
  <si>
    <t xml:space="preserve">Поточний ремонт мереж вуличного освітлення по вул.Омеляновича-Павленка біля будинків №25,27,29 в мкр.Тернівка в Центральному районі м.Миколаєва </t>
  </si>
  <si>
    <t xml:space="preserve">вул.Омеляновича-Павленка біля будинків №25,27,29 в мкр.Тернівка в Центральному районі м.Миколаєва </t>
  </si>
  <si>
    <t xml:space="preserve">Поточний ремонт мереж вуличного освітлення по вул.Межова в мкр.Тернівка в Центральному районі м.Миколаєва </t>
  </si>
  <si>
    <t xml:space="preserve">вул.Межова в мкр.Тернівка в Центральному районі м.Миколаєва </t>
  </si>
  <si>
    <t xml:space="preserve">Послуги з поточного ремонту мереж вуличного освітлення по вул. Софіївська біля будинків № 162, № 164, № 166 та № 175 в мкр. Тернівка в Центральному районі м. Миколаєва </t>
  </si>
  <si>
    <t xml:space="preserve">вул. Софіївська біля будинків № 162, № 164, № 166 та № 175 в мкр. Тернівка в Центральному районі м. Миколаєва </t>
  </si>
  <si>
    <t xml:space="preserve">Послуги з поточного ремонту мереж вуличного освітлення по вул. Столярна від вул. Маршала Малиновського до вул. 8-ма Воєнна в Центральному районі м. Миколаєва </t>
  </si>
  <si>
    <t xml:space="preserve">вул. Столярна від вул. Маршала Малиновського до вул. 8-ма Воєнна в Центральному районі м. Миколаєва </t>
  </si>
  <si>
    <t xml:space="preserve">Послуги з поточного ремонту мереж вуличного освітлення по вул. Гагаріна вздовж будинків № 61-69 в мкр. Тернівка в Центральному районі м. Миколаєва </t>
  </si>
  <si>
    <t xml:space="preserve">по вул. Гагаріна вздовж будинків № 61-69 в мкр. Тернівка </t>
  </si>
  <si>
    <t xml:space="preserve">Послуги з поточного ремонту мереж вуличного освітлення по вул. Очаківська будинок № 34 та вздовж будинків № 52-54 в мкр. Варварівка в Центральному районі м. Миколаєва </t>
  </si>
  <si>
    <t xml:space="preserve">вул. Очаківська будинок № 34 та вздовж будинків № 52-54 в мкр. Варварівка </t>
  </si>
  <si>
    <t xml:space="preserve">Поточний ремонт прибудинкової території </t>
  </si>
  <si>
    <t>Затишний двір</t>
  </si>
  <si>
    <t>в районі будинку 4 Д по вул. Архітектора Старова в Центральному районі м. Миколаєва</t>
  </si>
  <si>
    <t>Громадський бюджет</t>
  </si>
  <si>
    <t>ФОП Нікітін Дмитро Юрійович</t>
  </si>
  <si>
    <t>Поточний ремонт дитячого майданчика</t>
  </si>
  <si>
    <t>Поточний ремонт дитячого майданчика біля будинку № 18 по вулиці Гастелло у Центральному районі міста Миколаєва</t>
  </si>
  <si>
    <t xml:space="preserve">біля будинку № 18 по вулиці Гастелло </t>
  </si>
  <si>
    <t>Поточний ремонт дитячого майданчика по вулиці Микитенка ріг провулка Мічуріна у Центральному районі міста Миколаєва</t>
  </si>
  <si>
    <t>по вулиці Микитенка ріг провулка Мічуріна</t>
  </si>
  <si>
    <t xml:space="preserve"> Поточний ремонт дитячого майданчика біля будинку № 53 по Одеському шосе у Центральному районі міста Миколаєва</t>
  </si>
  <si>
    <t xml:space="preserve">біля будинку № 53 по Одеському шосе </t>
  </si>
  <si>
    <t xml:space="preserve"> Поточний ремонт дитячого майданчика біля будинку № 73-А по вулиці Олександра Матросова у Центральному районі міста Миколаєва</t>
  </si>
  <si>
    <t xml:space="preserve">біля будинку № 73-А по вулиці Олександра Матросова </t>
  </si>
  <si>
    <t>ФОП Царюк С. В.</t>
  </si>
  <si>
    <t>Поточний ремонт дитячого майданчика біля будинку № 98 по вулиці Чкалова у Центральному районі міста Миколаєва</t>
  </si>
  <si>
    <t xml:space="preserve">біля будинку № 98 по вулиці Чкалова </t>
  </si>
  <si>
    <t>Поточний ремонт дитячого майданчика біля будинку № 9 по вулиці Велика Морська у Центральному районі міста Миколаєва</t>
  </si>
  <si>
    <t xml:space="preserve">біля будинку № 9 по вулиці Велика Морська </t>
  </si>
  <si>
    <t xml:space="preserve">Поточний ремонт дитячого майданчика біля будинку № 7 А по пров. Парусний у Центральному районі м. Миколаєва </t>
  </si>
  <si>
    <t xml:space="preserve">біля будинку № 7 А по пров. Парусний </t>
  </si>
  <si>
    <t>Поточний ремонт дитячого майданчика біля будинку № 18 по проспекту Героїв України у Центральному районі міста Миколаєва</t>
  </si>
  <si>
    <t xml:space="preserve">біля будинку № 18 по проспекту Героїв України </t>
  </si>
  <si>
    <t>Поточний ремонт дитячого майданчика біля будинку № 15 Б по проспекту Героїв України у Центральному районі м. Миколаєва</t>
  </si>
  <si>
    <t>біля будинку № 15 Б по проспекту Героїв України</t>
  </si>
  <si>
    <t>Поточний ремонт дитячого майданчика біля будинку № 13 А по проспекту Героїв України у Центральному районі м. Миколаєва</t>
  </si>
  <si>
    <t xml:space="preserve"> біля будинку № 13 А по проспекту Героїв України </t>
  </si>
  <si>
    <t>ФОП Дейнеко Іван Вікторович</t>
  </si>
  <si>
    <t xml:space="preserve">Поточний ремонт дитячого майданчика біля будинку № 74-А по пр. Центральний у Центральному районі міста Миколаєва” </t>
  </si>
  <si>
    <t xml:space="preserve">біля будинку № 74-А по пр. Центральний </t>
  </si>
  <si>
    <t xml:space="preserve">ПП БК ЛОЯ </t>
  </si>
  <si>
    <t>Поточний ремонт прибудинкової території (огорожі)</t>
  </si>
  <si>
    <t>Поточний ремонт прибудинкової території (огорожі) будинка № 149 по вулиці Потьомкінська у Центральному районі м. Миколаєва” (за переліком)</t>
  </si>
  <si>
    <t xml:space="preserve">будинка № 149 по вулиці Потьомкінська </t>
  </si>
  <si>
    <t>”Поточний ремонт прибудинкової території (огорожі) будинка № 155 по вулиці Потьомкінська у Центральному районі м. Миколаєва” (за переліком)</t>
  </si>
  <si>
    <t xml:space="preserve">будинка № 155 по вулиці Потьомкінська </t>
  </si>
  <si>
    <t>Поточний ремонт прибудинкової території (огорожі) будинка № 39 по вулиці Колодязній у Центральному районі м. Миколаєва”(за переліком)</t>
  </si>
  <si>
    <t xml:space="preserve">будинка № 39 по вулиці Колодязній </t>
  </si>
  <si>
    <t>ТОВ Майстер Буд-Монтаж</t>
  </si>
  <si>
    <t>Поточний ремонт дитячого майданчика біля корпусу № 1 будинку № 2/5 по вулиці Архітектора Старова у Центральному районі міста Миколаєва</t>
  </si>
  <si>
    <t>біля корпусу № 1 будинку № 2/5 по вулиці Архітектора Старова</t>
  </si>
  <si>
    <t>Поточний ремонт дитячого майданчика біля будинку № 20 В по проспекту Героїв України у Центральному районі м. Миколаєва</t>
  </si>
  <si>
    <t>пгу 20б</t>
  </si>
  <si>
    <t>Поточний ремонт дитячого майданчика біля будинку № 20 Б по проспекту Героїв України у Центральному районі м. Миколаєва</t>
  </si>
  <si>
    <t>пгу 20в</t>
  </si>
  <si>
    <t>Поточний ремонт дитячого майданчика біля будинку № 20 А по проспекту Героїв України у Центральному районі м. Миколаєва</t>
  </si>
  <si>
    <t>пгу 20а</t>
  </si>
  <si>
    <t>Поточний ремонт дитячого майданчика по вул. Урожайній ріг вул. Очаківської у Центральному районі м. Миколаєва</t>
  </si>
  <si>
    <t>вул. Урожайній ріг вул. Очаківської у Центральному районі м. Миколаєва</t>
  </si>
  <si>
    <t>ФОП Нікітін Д. Ю.</t>
  </si>
  <si>
    <t>Поточний ремонт дитячого майданчика біля будинку № 47 по вулиці Севастопольська у Центральному районі міста Миколаєва</t>
  </si>
  <si>
    <t>Поточний ремонт дитячого майданчика біля будинку № 171 по пр. Центральний у Центральному районі м. Миколаєва</t>
  </si>
  <si>
    <t>біля будинку № 171 по пр. Центральний</t>
  </si>
  <si>
    <t xml:space="preserve">Поточний ремонт дитячого майданчика біля будинку №4Д по вул. Архітектора Старова у Центральному районі м. Миколаєва” </t>
  </si>
  <si>
    <t>арх.старова 4д, 4а, северная звезда, ар.старова 10б, 12</t>
  </si>
  <si>
    <t>Поточний ремонт дитячого майданчика біля будинку 11 по провулку Парусному у Центральному районі м. Миколаєва (за потребою)</t>
  </si>
  <si>
    <t xml:space="preserve">біля будинку 11 по провулку Парусному </t>
  </si>
  <si>
    <t>Поточний ремонт дитячого майданчика біля будинку №3 по вул. Архітектора Старова у Центральному районі м. Миколаєва”  (за потребою)</t>
  </si>
  <si>
    <t xml:space="preserve">біля будинку №3 по вул. Архітектора Старова </t>
  </si>
  <si>
    <t>”Поточний ремонт дитячого майданчика біля будинку №2/6 корпус 3 по вул. Архітектора Старова у Центральному районі м. Миколаєва”  (за потребою)</t>
  </si>
  <si>
    <t xml:space="preserve">біля будинку №2/6 корпус 3 по вул. Архітектора Старова </t>
  </si>
  <si>
    <t>Поточний ремонт дитячого майданчика біля будинку №4В по вул. Архітектора Старова у Центральному районі м. Миколаєва (за потребою)</t>
  </si>
  <si>
    <t xml:space="preserve">біля будинку №4В по вул. Архітектора Старова </t>
  </si>
  <si>
    <t>Улаштування спортивних, дитячих майданчиків у дворах, а також у межах мікрорайонів</t>
  </si>
  <si>
    <t>Поточний ремонт прибудинкової території та внутрішньоквартального проїзду</t>
  </si>
  <si>
    <t>Поточний ремонт прибудинкової території та внутрішньоквартального проїзду будинку №61 по вулиці Шевченка у Центральному районі м. Миколаєва</t>
  </si>
  <si>
    <t>будинку №61 по вулиці Шевченка</t>
  </si>
  <si>
    <t>ТОВ АС-СІТІБУД</t>
  </si>
  <si>
    <t>Поточний ремонт внутрішньоквартального проїзду та прибудинкової території вздовж будинків № 20Б, № 20А по проспекту Героїв України у Центральному районі міста Миколаєва</t>
  </si>
  <si>
    <t>вздовж будинків № 20Б, № 20А по проспекту Героїв України</t>
  </si>
  <si>
    <t xml:space="preserve">Поточний ремонт тротуару та прибудинкової території </t>
  </si>
  <si>
    <t>Поточний ремонт тротуару та прибудинкової території вздовж будинку №8 Б по вулиці Архітектора Старова у Центральному районі м. Миколаєва</t>
  </si>
  <si>
    <t>вздовж будинку №8 Б по вулиці Архітектора Старова</t>
  </si>
  <si>
    <t>ФОП Озейчук С.М.</t>
  </si>
  <si>
    <t>Поточний ремонт прибудинкової території вздовж будинку № 131Б по вулиці Потьомкінській у Центральному районі м. Миколаєва</t>
  </si>
  <si>
    <t xml:space="preserve">вздовж будинку № 131Б по вулиці Потьомкінській </t>
  </si>
  <si>
    <t xml:space="preserve">Поточний ремонт прибудинкової території вздовж будинку № 16 по вул. Спаська у Центральному районі м. Миколаєва </t>
  </si>
  <si>
    <t xml:space="preserve">вздовж будинку № 16 по вул. Спаська </t>
  </si>
  <si>
    <t xml:space="preserve">Поточний ремонт внутрішньоквартального проїзду </t>
  </si>
  <si>
    <t>Поточний ремонт внутрішньоквартального проїзду біля будинку №73 по вулиці Олександра Матросова у Центральному районі міста Миколаєва</t>
  </si>
  <si>
    <t xml:space="preserve">біля будинку №73 по вулиці Олександра Матросова </t>
  </si>
  <si>
    <t xml:space="preserve">Поточний ремонт прибудинкової  території (тротуару) </t>
  </si>
  <si>
    <t>Поточний ремонт прибудинкової  території (тротуару) поблизу будинку № 19 по проспекту Героїв України у Центральному районі міста Миколаєва</t>
  </si>
  <si>
    <t xml:space="preserve">поблизу будинку № 19 по проспекту Героїв України </t>
  </si>
  <si>
    <t>ТОВ Неоліт-Брук</t>
  </si>
  <si>
    <t xml:space="preserve">Поточний ремонт  прибудинкової території </t>
  </si>
  <si>
    <t>Поточний ремонт прибудинкової території житлового б.24 по вул.3Слобідська у Центральному районі м.Миколаєва</t>
  </si>
  <si>
    <t>3 слободская, 24</t>
  </si>
  <si>
    <t xml:space="preserve">”Поточний ремонт тротуару та прибудинкової території вздовж будинку №8 Б по вулиці Архітектора Старова у Центральному районі м. Миколаєва” </t>
  </si>
  <si>
    <t>вул. Архітектора Старова, 8 Б</t>
  </si>
  <si>
    <t>ФОП Божко Олександр Миколайович</t>
  </si>
  <si>
    <t xml:space="preserve">”Поточний ремонт прибудинкової території та внутрішньоквартального проїзду будинку №12 по вулиці Адміральська у Центральному районі м. Миколаєва” </t>
  </si>
  <si>
    <t>вул. Адміральська, 12</t>
  </si>
  <si>
    <t>ТОВ Пик-Монтаж</t>
  </si>
  <si>
    <t xml:space="preserve">Поточний ремонт прибудинкової території в районі будинку №158 по пр. Центральному у Центральному районі м. Миколаєва» </t>
  </si>
  <si>
    <t>проспект Центральний,158</t>
  </si>
  <si>
    <t>Проведення робіт по відновленню асфальтового покриття прибудинкових територій та внутрішньоквартальних проїздів</t>
  </si>
  <si>
    <t xml:space="preserve">Поточний ремонт прибудинкової території та внутрішньоквартального проїзду будинку №76 по вулиці Безіменна у Центральному районі м. Миколаєва” </t>
  </si>
  <si>
    <t xml:space="preserve">вул. Безіменна, 76 </t>
  </si>
  <si>
    <t xml:space="preserve">Поточний ремонт прибудинкової території та внутрішньоквартального проїзду будинку №3А по вулиці Колодязній у Центральному районі м. Миколаєва” </t>
  </si>
  <si>
    <t>вул. Колодязна 3,А</t>
  </si>
  <si>
    <t>Поточний ремонт прибудинкової території та внутрішньоквартального проїзду будинку №110А по вулиці Чкалова у Центральному районі м. Миколаєва</t>
  </si>
  <si>
    <t>вул. Чкалова, 110А</t>
  </si>
  <si>
    <t>Адміністрація Центрального району Миколаївської міської ради</t>
  </si>
  <si>
    <t>ФОП Дейнеко (технічний нагляд)</t>
  </si>
  <si>
    <t>Поточний ремонт доріг</t>
  </si>
  <si>
    <t>Поточний ремонт дорожнього одягу дороги по вул. Кобзарська у Корабельному районі м. Миколаєва</t>
  </si>
  <si>
    <t>вул. Кобзарська</t>
  </si>
  <si>
    <t>ФОП Гончаренко А.А.</t>
  </si>
  <si>
    <t>Поточний ремонт дорожнього одягу дороги по вул. Лесі Українки у Корабельному районі м. Миколаєва</t>
  </si>
  <si>
    <t>вул. Лесі Українки</t>
  </si>
  <si>
    <t>ФОП Гурко А.М.</t>
  </si>
  <si>
    <t>ФОП Королюк (технічний нагляд)</t>
  </si>
  <si>
    <t>Поточний ремонт дорожнього одягу дороги по вул. Олега Ольжича ріг вул. Тернопільської у Корабельному районі м. Миколаєва</t>
  </si>
  <si>
    <t>вул. Олега Ольжича ріг вул. Тернопільської</t>
  </si>
  <si>
    <t>ФОП Стеценко О.М.</t>
  </si>
  <si>
    <t>Поточний ремонт дорожнього одягу дороги по вул. Гетьмана Сагайдачного у Корабельному районі м. Миколаєва</t>
  </si>
  <si>
    <t>вул. Гетьмана Сагайдачного</t>
  </si>
  <si>
    <t>Поточний ремонт мереж вуличного освітлення</t>
  </si>
  <si>
    <t>Поточний ремонт мереж вуличного освітлення по вул. Івана Франка у Корабельному районі м. Миколаєва</t>
  </si>
  <si>
    <t>вул. Івана Франка</t>
  </si>
  <si>
    <t>Поточний ремонт мереж вуличного освітлення по пров. Богоявленського повстання (пров. Литовченка) у Корабельному районі м. Миколаєва</t>
  </si>
  <si>
    <t>пров. Богоявленського повстання</t>
  </si>
  <si>
    <t>Поточний ремонт мереж вуличного освітлення по вул. Патона, 67-а у Корабельному районі м. Миколаєва</t>
  </si>
  <si>
    <t>вул. Патона, 67-а</t>
  </si>
  <si>
    <t>Поточний ремонт мереж вуличного освітлення по вул. Торгова від просп. Богоявленського до річки та вул. Андреєва у Корабельному районі м. Миколаєва</t>
  </si>
  <si>
    <t>вул. Торгова від просп. Богоявленського до річки та вул. Андреєва</t>
  </si>
  <si>
    <t>Поточний ремонт мереж вуличного освітлення по вул. Приміська від вул. Толстого до вул. Льотчиків у Корабельному районі м. Миколаєва</t>
  </si>
  <si>
    <t>вул. Приміська від вул. Толстого до вул. Льотчиків</t>
  </si>
  <si>
    <t>Поточний ремонт мереж вуличного освітлення по вул. 9 Казацька, 12 Казацька та 13 Казацька у Корабельному районі м. Миколаєва</t>
  </si>
  <si>
    <t>вул. 9 Казацька, 12 Казацька та 13 Казацька</t>
  </si>
  <si>
    <t>Поточний ремонт мереж вуличного освітлення по вул. Горіхова від вул. Рибної до лісу у Корабельному районі м. Миколаєва</t>
  </si>
  <si>
    <t>вул. Горіхова від вул. Рибної до лісу</t>
  </si>
  <si>
    <t>Поточний ремонт мереж вуличного освітлення по вул. Фруктова від вул. Андрія Антонюка до вул. Литовченка у Корабельному районі м. Миколаєва</t>
  </si>
  <si>
    <t>вул. Фруктова від вул. Андрія Антонюка до вул. Литовченка</t>
  </si>
  <si>
    <t>Поточний ремонт мереж вуличного освітлення по вул. Єсеніна від вул. Пилипа Орлика до вул. Ударної у Корабельному районі м. Миколаєва</t>
  </si>
  <si>
    <t>вул. Єсеніна від вул. Пилипа Орлика до вул. Ударної</t>
  </si>
  <si>
    <t>Поточний ремонт мереж вуличного освітлення по вул. Єсеніна від вул. Фруктової до Об’їзної дороги та по пров. Єсеніна у Корабельному районі м. Миколаєва</t>
  </si>
  <si>
    <t>вул. Єсеніна від вул. Фруктової до Об’їзної дороги та по пров. Єсеніна</t>
  </si>
  <si>
    <t>Поточний ремонт мереж вуличного освітлення по пров. 3 Прибузький у Корабельному районі м. Миколаєва</t>
  </si>
  <si>
    <t>пров. 3 Прибузький</t>
  </si>
  <si>
    <t>Поточний ремонт МАФ</t>
  </si>
  <si>
    <t>Послуги із благоустрою у Корабельному районі м. Миколаєва</t>
  </si>
  <si>
    <t>Територія Корабельного району м. Миколаєва</t>
  </si>
  <si>
    <t>ФОП Петрушков А.Є.</t>
  </si>
  <si>
    <t>Поточний ремонт МАФ по вул. Океанівській, 34 та пр. Богоявленському, 340/2 у Корабельному районі м. Миколаєва</t>
  </si>
  <si>
    <t>вул. Океанівська, 34 та пр. Богоявленський, 340/2</t>
  </si>
  <si>
    <t>Поточний ремонт МАФ у Корабельному районі м. Миколаєва</t>
  </si>
  <si>
    <t>Поточний ремонт огорожі по пр. Богоявленському біля залізничного переїзду та навпроти ТЦ «Фуршет» у Корабельному районі м. Миколаєва</t>
  </si>
  <si>
    <t>пр. Богоявленському біля залізничного переїзду та навпроти ТЦ «Фуршет»</t>
  </si>
  <si>
    <t>Поточний ремонт контейнерних майданчиків</t>
  </si>
  <si>
    <t>Поточний ремонт контейнерних майданчиків по вул. Океанівській, 32, пр. Корабелів, 16 у Корабельному районі м. Миколаєва</t>
  </si>
  <si>
    <t>вул. Океанівська, 32, пр. Корабелів, 16</t>
  </si>
  <si>
    <t>Поточний ремонт зупинок громадського транспорту</t>
  </si>
  <si>
    <t>Поточний ремонт зупиночного комплексу по Об’їздній дорозі, зупинка «вул. Космонавта Волкова» у Корабельному районі м. Миколаєва</t>
  </si>
  <si>
    <t>по Об’їздній дорозі, зупинка «вул. Космонавта Волкова»</t>
  </si>
  <si>
    <t>Поточний ремонт зупиночного комплексу по пр. Богоявленському, зупинка «вул.Янтарна» (парна сторона) у Корабельному районі м. Миколаєва</t>
  </si>
  <si>
    <t>пр. Богоявленському, зупинка «вул.Янтарна» (парна сторона)</t>
  </si>
  <si>
    <t>Поточний ремонт дренажних споруд</t>
  </si>
  <si>
    <t>Поточний ремонт зливової каналізації по вул. Фонтанній у Корабельному районі м. Миколаєва</t>
  </si>
  <si>
    <t>вул. Фонтанна</t>
  </si>
  <si>
    <t>ТОВ "Укрспецоборудование"</t>
  </si>
  <si>
    <t>ТОВ "Злата Буд-М"</t>
  </si>
  <si>
    <t>Поточний ремонт тротуарів</t>
  </si>
  <si>
    <t>Поточний ремонт тротуарів по вул. Знаменській, 51 у Корабельному районі м. Миколаєва</t>
  </si>
  <si>
    <t>вул. Знаменська, 51</t>
  </si>
  <si>
    <t>Послуги з поточного ремонту на об’єкті: «Поточний ремонт тротуару по пр. Богоявленський, 321-323/2 у Корабельному районі м. Миколаєва»</t>
  </si>
  <si>
    <t>пр. Богоявленський, 321-323/2</t>
  </si>
  <si>
    <t>Поточний ремонт тротуару по вул. Океанівській біля будинку №34 у Корабельному районі м. Миколаєва</t>
  </si>
  <si>
    <t>вул. Океанівській біля будинку №34</t>
  </si>
  <si>
    <t>Поточний ремонт тротуару по вул. Океанівська біля буд. №28(у т.ч. і біля дитячого майданчику), у Корабельному районі м. Миколаєва</t>
  </si>
  <si>
    <t>вул. Океанівська біля буд. №28</t>
  </si>
  <si>
    <t>Поточний ремонт тротуару по вул. Генерала Попеля біля буд. №170, у Корабельному районі м. Миколаєва</t>
  </si>
  <si>
    <t>вул. Генерала Попеля біля буд. №170</t>
  </si>
  <si>
    <t>Поточний ремонт тротуару вздовж будинків № 48, 50 по вул. Океанівська у Корабельному районі м. Миколаєва</t>
  </si>
  <si>
    <t xml:space="preserve"> вул. Океанівська, 48, 50</t>
  </si>
  <si>
    <t>Поточний ремонт тротуару по вул. Кобзарська у Корабельному районі м. Миколаєва</t>
  </si>
  <si>
    <t>Поточний ремонт тротуару по пр. Богоявленському біля перехрестя з вул. 295-ї Стрілецької Дивізії у Корабельному районі м. Миколаєва</t>
  </si>
  <si>
    <t>пр. Богоявленський біля перехрестя з вул. 295-ї Стрілецької Дивізії</t>
  </si>
  <si>
    <t>Поточний ремонт тротуару по вул. 295-ї Стрілецької Дивізії, 75-а у Корабельному районі м. Миколаєва</t>
  </si>
  <si>
    <t>вул. 295-ї Стрілецької Дивізії, 75-а</t>
  </si>
  <si>
    <t>Поточний ремонт тротуару по пр. Богоявленському ріг вул. Лесі Українки у Корабельному районі м. Миколаєва</t>
  </si>
  <si>
    <t>пр. Богоявленський ріг вул. Лесі Українки</t>
  </si>
  <si>
    <t>Поточний ремонт тротуару (біля бордюрів) по вул. Гетьмана Сагайдачного у Корабельному районі м. Миколаєва</t>
  </si>
  <si>
    <t>Поточний ремонт тротуарної частини дороги по пр. Корабелів 12 у Корабельному районі м. Миколаєва</t>
  </si>
  <si>
    <t>пр. Корабелів, 12</t>
  </si>
  <si>
    <t>ТОВ "Кайсер"</t>
  </si>
  <si>
    <t>Поточний ремонт внутрішньоквартальних проїздів</t>
  </si>
  <si>
    <t>Поточний ремонт між квартального проїзду від пр. Богоявленського вздовж БК «Металургів», ТЦ «Таврія В» до кінцевої зупинки маршруту №2 в Корабельному районі м. Миколаєва</t>
  </si>
  <si>
    <t>від пр. Богоявленського вздовж БК «Металургів», ТЦ «Таврія В» до кінцевої зупинки маршруту №2</t>
  </si>
  <si>
    <t>Поточний ремонт внутрішньоквартального проїзду по вул. Океанівській, 30 у Корабельному районі м. Миколаєва</t>
  </si>
  <si>
    <t>вул. Океанівська, 30</t>
  </si>
  <si>
    <t>Поточний ремонт дитячих спортивних майданчиків</t>
  </si>
  <si>
    <t>Поточний ремонт дитячого майданчика по вул. Океанівська, 56-А в Корабельному районі м. Миколаєва</t>
  </si>
  <si>
    <t>вул. Океанівська, 56-А</t>
  </si>
  <si>
    <t>ТОВ "ГАРДСТОК"</t>
  </si>
  <si>
    <t>Поточний ремонт дитячого майданчика по вул. Океанівська, 22 в Корабельному районі м. Миколаєва</t>
  </si>
  <si>
    <t>вул. Океанівська, 22</t>
  </si>
  <si>
    <t>Поточний ремонт дитячого майданчика по вул. Прибузькій біля будинку 102 у Корабельному районі м. Миколаєва</t>
  </si>
  <si>
    <t>вул. Прибузька біля будинку 102</t>
  </si>
  <si>
    <t>ТОВ "ГИНГАРС"</t>
  </si>
  <si>
    <t>Поточний ремонт спортивного майданчика по вул. Приозерній (мкрн. Причепівка) у Корабельному районі м. Миколаєва</t>
  </si>
  <si>
    <t>вул. Приозерна (мкрн. Причепівка)</t>
  </si>
  <si>
    <t>Поточний ремонт огорожі спортивних майданчиків по пр. Корабелів,12 та вул. Рибна, 7 у Корабельному районі м. Миколаєва</t>
  </si>
  <si>
    <t xml:space="preserve">пр. Корабелів,12 та вул. Рибна, 7 </t>
  </si>
  <si>
    <t>Адміністрація Корабельного району Миколаївської міської ради</t>
  </si>
  <si>
    <t xml:space="preserve">Всього по Поточний ремонт приміщень  громадського пункту  правопорядку </t>
  </si>
  <si>
    <t xml:space="preserve">ПП "МЕТЕОР-ЮГ" </t>
  </si>
  <si>
    <t xml:space="preserve">Поточний ремонт приміщень  громадського пункту  правопорядку </t>
  </si>
  <si>
    <t>Поточний ремонт приміщень  громадського пункту  правопорядку по вул. Даля, 28</t>
  </si>
  <si>
    <t>вул. Даля, 28</t>
  </si>
  <si>
    <t>Всього по Видатки резервного фонду НС 24.02.2020</t>
  </si>
  <si>
    <t>ТОВ "Строймакс-НК"</t>
  </si>
  <si>
    <t xml:space="preserve">Поточний ремонт зупинки громадського транспорту </t>
  </si>
  <si>
    <t>Поточний ремонт зупинки громадського транспорту у мкр.Велика Корениха</t>
  </si>
  <si>
    <t>мкр. Велика Корениха</t>
  </si>
  <si>
    <t>ТОВ Фірма "Надежда-ТВ"</t>
  </si>
  <si>
    <t>ФОП Коробєйніков В.В.</t>
  </si>
  <si>
    <t>Поточний ремонт покрівлі будівлі</t>
  </si>
  <si>
    <t>Поточний ремонт покрівлі будівлі стадіона "Юність" по вул.Поргранична, 15</t>
  </si>
  <si>
    <t>вул. Погранична, 15</t>
  </si>
  <si>
    <t xml:space="preserve">Всього по Поточний ремонт дорожнього покриття </t>
  </si>
  <si>
    <t>ПП "БФ "Миколаївавтодор"</t>
  </si>
  <si>
    <r>
      <t xml:space="preserve">Поточний ремонт дорожнього покриття </t>
    </r>
    <r>
      <rPr>
        <b/>
        <sz val="9"/>
        <color indexed="8"/>
        <rFont val="Times New Roman"/>
        <family val="1"/>
        <charset val="204"/>
      </rPr>
      <t/>
    </r>
  </si>
  <si>
    <r>
      <t xml:space="preserve">Поточний ремонт дорожнього покриття </t>
    </r>
    <r>
      <rPr>
        <sz val="12"/>
        <color indexed="8"/>
        <rFont val="Times New Roman"/>
        <family val="1"/>
        <charset val="204"/>
      </rPr>
      <t>по вул. Богородична у Заводському районі м.Миколаєва</t>
    </r>
  </si>
  <si>
    <t>вул. Богородична у Заводському районі м.Миколаєва</t>
  </si>
  <si>
    <t>ТОВ "Фортунаінвестбуд"</t>
  </si>
  <si>
    <r>
      <t xml:space="preserve">Поточний ремонт дорожнього покриття по </t>
    </r>
    <r>
      <rPr>
        <sz val="12"/>
        <color indexed="8"/>
        <rFont val="Times New Roman"/>
        <family val="1"/>
        <charset val="204"/>
      </rPr>
      <t>пров. Комкова у Заводському районі м.Миколаєва</t>
    </r>
  </si>
  <si>
    <t>пров. Комкова у Заводському районі м.Миколаєва</t>
  </si>
  <si>
    <r>
      <t>Поточний ремонт дорожнього покриття по</t>
    </r>
    <r>
      <rPr>
        <sz val="12"/>
        <color indexed="8"/>
        <rFont val="Times New Roman"/>
        <family val="1"/>
        <charset val="204"/>
      </rPr>
      <t xml:space="preserve"> вул.Лягіна від вул.Сінна до вул.Защука та від вул.Погранична до вул.Образцова у Заводському районі м.Миколаєва</t>
    </r>
  </si>
  <si>
    <t>вул.Лягіна від вул.Сінна до вул.Защука та від вул.Погранична до вул.Образцова у Заводському районі м.Миколаєва</t>
  </si>
  <si>
    <r>
      <t xml:space="preserve">Поточний ремонт дорожнього покриття по </t>
    </r>
    <r>
      <rPr>
        <sz val="12"/>
        <color indexed="8"/>
        <rFont val="Times New Roman"/>
        <family val="1"/>
        <charset val="204"/>
      </rPr>
      <t>вул. Біла від вул.Крилова до вул.Привокзальна у Заводському районі м.Миколаєва</t>
    </r>
  </si>
  <si>
    <t>вул. Біла від вул.Крилова до вул.Привокзальна у Заводському районі м.Миколаєва</t>
  </si>
  <si>
    <r>
      <t xml:space="preserve">Поточний ремонт дорожнього покриття по </t>
    </r>
    <r>
      <rPr>
        <sz val="12"/>
        <color indexed="8"/>
        <rFont val="Times New Roman"/>
        <family val="1"/>
        <charset val="204"/>
      </rPr>
      <t>вул. Дачна від вул.Крилова до вул.Курортна Заводському районі м.Миколаєва</t>
    </r>
  </si>
  <si>
    <t>вул. Дачна від вул.Крилова до вул.Курортна Заводському районі м.Миколаєва</t>
  </si>
  <si>
    <r>
      <t xml:space="preserve">Поточний ремонт дорожнього покриття по </t>
    </r>
    <r>
      <rPr>
        <sz val="12"/>
        <color indexed="8"/>
        <rFont val="Times New Roman"/>
        <family val="1"/>
        <charset val="204"/>
      </rPr>
      <t>вул. М. Морська від вул.Чкалова до вул.Погранична у Заводському районі м.Миколаєва</t>
    </r>
  </si>
  <si>
    <t>вул. М. Морська від вул.Чкалова до вул.Погранична у Заводському районі м.Миколаєва</t>
  </si>
  <si>
    <t>ФОП "Дейнеко"</t>
  </si>
  <si>
    <t>ПП "Метеор-Юг"</t>
  </si>
  <si>
    <t>поточний ремонт контейнерного майданчика</t>
  </si>
  <si>
    <t>поточний ремонт контейнерного майданчика по вул. 2 Слобідська, 75 у Заводському районі м.Миколаєва</t>
  </si>
  <si>
    <t>вул. 2 Слобідська, 75 у Заводському районі м.Миколаєва</t>
  </si>
  <si>
    <t>Всього по Поточний ремонт зеленої зони</t>
  </si>
  <si>
    <t>ФОП Чудаков І.В.</t>
  </si>
  <si>
    <t xml:space="preserve">Поточний ремонт зеленої зони </t>
  </si>
  <si>
    <t>Поточний ремонт зеленої зони ім.Галини Петрової та прилеглої території у Заводському районі м.Миколаєва</t>
  </si>
  <si>
    <t>зеленої зони ім.Галини Петрової та прилеглої території у Заводському районі м.Миколаєва</t>
  </si>
  <si>
    <t xml:space="preserve">Всього по Поточний ремонт покриття тротуару </t>
  </si>
  <si>
    <t xml:space="preserve">Поточний ремонт покриття тротуару </t>
  </si>
  <si>
    <t>Поточний ремонт покриття тротуару по  вул. Лягіна від буд. 41 до вул. Сінна у  Заводського району м.Миколаєва</t>
  </si>
  <si>
    <t>вул. Лягіна від буд. 41 до вул. Сінна у  Заводського району м.Миколаєва</t>
  </si>
  <si>
    <r>
      <t xml:space="preserve">Поточний ремонт покриття внутришньоквартального тротуару </t>
    </r>
    <r>
      <rPr>
        <b/>
        <sz val="9"/>
        <rFont val="Times New Roman"/>
        <family val="1"/>
        <charset val="204"/>
      </rPr>
      <t/>
    </r>
  </si>
  <si>
    <t>Поточний ремонт покриття внутришньоквартального тротуару між будинком № 11 по вул. Шосейна та буд. 10-б по вул. Олега Григор’єва у Заводському районі м.Миколаєва</t>
  </si>
  <si>
    <t>між будинком № 11 по вул. Шосейна та буд. 10-б по вул. Олега Григор’єва у Заводському районі м.Миколаєва</t>
  </si>
  <si>
    <r>
      <t xml:space="preserve">Поточний ремонт покриття тротуару </t>
    </r>
    <r>
      <rPr>
        <b/>
        <sz val="9"/>
        <rFont val="Times New Roman"/>
        <family val="1"/>
        <charset val="204"/>
      </rPr>
      <t/>
    </r>
  </si>
  <si>
    <t>Поточний ремонт покриття тротуару по  вул. Шосейна  від вул.Пушкінська до пр.Центр. (парна сторона) у приватному секторі  Заводського району м.Миколаєва</t>
  </si>
  <si>
    <t>вул. Шосейна  від вул.Пушкінська до пр.Центр. (парна сторона) у приватному секторі  Заводського району м.Миколаєва</t>
  </si>
  <si>
    <t>ФОП Озейчук С.М. (№2559106912)</t>
  </si>
  <si>
    <t xml:space="preserve">Поточний ремонт покриття внутришньоквартального тротуару </t>
  </si>
  <si>
    <t>Поточний ремонт покриття внутришньоквартального тротуару по  вул.Лазурна, 14-А у Заводському районі м.Миколаєва</t>
  </si>
  <si>
    <t>вул.Лазурна, 14-А у Заводському районі м.Миколаєва</t>
  </si>
  <si>
    <t xml:space="preserve">Всього по Поточний ремонт зупинки громадського транспорту </t>
  </si>
  <si>
    <r>
      <t xml:space="preserve">Поточний ремонт зупинки громадського транспорту </t>
    </r>
    <r>
      <rPr>
        <b/>
        <sz val="10"/>
        <rFont val="Times New Roman"/>
        <family val="1"/>
        <charset val="204"/>
      </rPr>
      <t/>
    </r>
  </si>
  <si>
    <t>Поточний ремонт зупинки громадського транспорту поблизу буд.№21 по вул.Г.Карпенка в  Заводському районі м.Миколаєва</t>
  </si>
  <si>
    <t>поблизу буд.№21 по вул.Г.Карпенка в  Заводському районі м.Миколаєва</t>
  </si>
  <si>
    <t>Поточний ремонт зупинки громадського транспорту поблизу буд.№24 по пр.Центральному в Заводському районі м.Миколаєва</t>
  </si>
  <si>
    <t>поблизу буд.№24 по пр.Центральному в Заводському районі м.Миколаєва</t>
  </si>
  <si>
    <t>Всього по Поточний ремонт мереж зовнішнього освітлення</t>
  </si>
  <si>
    <t>ФОП Теплов Р.Г.</t>
  </si>
  <si>
    <t>ТОВ "Светолюкс-Єлектромонтаж"</t>
  </si>
  <si>
    <r>
      <t xml:space="preserve">Поточний ремонт мереж зовнішнього електропостачання </t>
    </r>
    <r>
      <rPr>
        <sz val="12"/>
        <color indexed="8"/>
        <rFont val="Times New Roman"/>
        <family val="1"/>
        <charset val="204"/>
      </rPr>
      <t xml:space="preserve">розподільчого щита </t>
    </r>
  </si>
  <si>
    <r>
      <t xml:space="preserve">Поточний ремонт мереж зовнішнього електропостачання </t>
    </r>
    <r>
      <rPr>
        <sz val="12"/>
        <color indexed="8"/>
        <rFont val="Times New Roman"/>
        <family val="1"/>
        <charset val="204"/>
      </rPr>
      <t>розподільчого щита за адресою: вул.Курортна, біля паркової зони у Заводському районі м.Миколаєва</t>
    </r>
  </si>
  <si>
    <t>вул.Курортна, біля паркової зони у Заводському районі м.Миколаєва</t>
  </si>
  <si>
    <t xml:space="preserve">Всього по Поточний ремонт внутрішньоквартальних проїздів  </t>
  </si>
  <si>
    <t xml:space="preserve">Поточний ремонт внутрішньоквартальних проїздів  </t>
  </si>
  <si>
    <r>
      <t xml:space="preserve">Поточний ремонт внутрішньоквартальних проїздів  по </t>
    </r>
    <r>
      <rPr>
        <sz val="12"/>
        <color indexed="8"/>
        <rFont val="Times New Roman"/>
        <family val="1"/>
        <charset val="204"/>
      </rPr>
      <t>вул.  Чкалова, 85  у Заводському районі м.Миколаєва</t>
    </r>
  </si>
  <si>
    <t>вул.  Чкалова, 85  у Заводському районі м.Миколаєва</t>
  </si>
  <si>
    <r>
      <t xml:space="preserve">Поточний ремонт внутрішньоквартальних проїздів  по </t>
    </r>
    <r>
      <rPr>
        <sz val="12"/>
        <color indexed="8"/>
        <rFont val="Times New Roman"/>
        <family val="1"/>
        <charset val="204"/>
      </rPr>
      <t>вул.  Генерала Карпенка, 33А, 33, 35 у Заводському районі м.Миколаєва</t>
    </r>
  </si>
  <si>
    <t>вул.  Генерала Карпенка, 33А, 33, 35 у Заводському районі м.Миколаєва</t>
  </si>
  <si>
    <r>
      <t xml:space="preserve">Поточний ремонт внутрішньоквартальних проїздів  по </t>
    </r>
    <r>
      <rPr>
        <sz val="12"/>
        <color indexed="8"/>
        <rFont val="Times New Roman"/>
        <family val="1"/>
        <charset val="204"/>
      </rPr>
      <t>вул. Крилова, 9 у Заводському районі м.Миколаєва</t>
    </r>
  </si>
  <si>
    <t>вул. Крилова, 9 у Заводському районі м.Миколаєва</t>
  </si>
  <si>
    <r>
      <t xml:space="preserve">Поточний ремонт внутрішньоквартальних проїздів  по </t>
    </r>
    <r>
      <rPr>
        <sz val="12"/>
        <color indexed="8"/>
        <rFont val="Times New Roman"/>
        <family val="1"/>
        <charset val="204"/>
      </rPr>
      <t>вул.  Заводська, 19  у Заводському районі м.Миколаєва</t>
    </r>
  </si>
  <si>
    <t>вул.  Заводська, 19  у Заводському районі м.Миколаєва</t>
  </si>
  <si>
    <t>Поточний ремонт внутрішньоквартальних проїздів   пр.Транспортний, 5,7 у Заводському районі м.Миколаєва</t>
  </si>
  <si>
    <r>
      <t xml:space="preserve">Поточний ремонт внутрішньоквартальних проїздів  по </t>
    </r>
    <r>
      <rPr>
        <sz val="12"/>
        <color indexed="8"/>
        <rFont val="Times New Roman"/>
        <family val="1"/>
        <charset val="204"/>
      </rPr>
      <t>вул. Крилова, 19, 19/1 у Заводському районі м.Миколаєва</t>
    </r>
  </si>
  <si>
    <t>вул. Крилова, 19, 19/1 у Заводському районі м.Миколаєва</t>
  </si>
  <si>
    <r>
      <t xml:space="preserve">Поточний ремонт внутрішньоквартальних проїздів  по </t>
    </r>
    <r>
      <rPr>
        <sz val="12"/>
        <color indexed="8"/>
        <rFont val="Times New Roman"/>
        <family val="1"/>
        <charset val="204"/>
      </rPr>
      <t>вул. Крилова, 38В у Заводському районі м.Миколаєва</t>
    </r>
  </si>
  <si>
    <t>вул. Крилова, 38В у Заводському районі м.Миколаєва</t>
  </si>
  <si>
    <r>
      <t>Поточний ремонт внутрішньоквартальних проїздів  по</t>
    </r>
    <r>
      <rPr>
        <sz val="12"/>
        <color indexed="8"/>
        <rFont val="Times New Roman"/>
        <family val="1"/>
        <charset val="204"/>
      </rPr>
      <t xml:space="preserve"> вул.  Озерна,  11, 11-А, 11-Б, 11-В, 15-А, 15-Б, 17-А, 19-А, 19-Б, 19-В  у Заводському районі м.Миколаєва</t>
    </r>
  </si>
  <si>
    <t>вул.  Озерна,  11, 11-А, 11-Б, 11-В, 15-А, 15-Б, 17-А, 19-А, 19-Б, 19-В  у Заводському районі м.Миколаєва</t>
  </si>
  <si>
    <r>
      <t>Поточний ремонт внутрішньоквартальних проїздів  по</t>
    </r>
    <r>
      <rPr>
        <sz val="12"/>
        <color indexed="8"/>
        <rFont val="Times New Roman"/>
        <family val="1"/>
        <charset val="204"/>
      </rPr>
      <t xml:space="preserve"> вул.  Озерна,  15В, 19, 21  у Заводському районі м.Миколаєва</t>
    </r>
  </si>
  <si>
    <t>вул.  Озерна,  15В, 19, 21  у Заводському районі м.Миколаєва</t>
  </si>
  <si>
    <r>
      <t xml:space="preserve">Поточний ремонт внутрішньоквартальних проїздів  по </t>
    </r>
    <r>
      <rPr>
        <sz val="12"/>
        <color indexed="8"/>
        <rFont val="Times New Roman"/>
        <family val="1"/>
        <charset val="204"/>
      </rPr>
      <t>вул. Лазурна, 4А, 6В, 10А, 10Б, 10В, 14А, 14Б, 14В у Заводському районі м.Миколаєва</t>
    </r>
  </si>
  <si>
    <t>вул. Лазурна, 4А, 6В, 10А, 10Б, 10В, 14А, 14Б, 14В у Заводському районі м.Миколаєва</t>
  </si>
  <si>
    <t>Поточний ремонт внутрішньоквартальних проїздів  по вул. Лазурна, 24А, 24Б у Заводському районі м.Миколаєва</t>
  </si>
  <si>
    <t>вул. Лазурна, 24А, 24Б у Заводському районі м.Миколаєва</t>
  </si>
  <si>
    <r>
      <t xml:space="preserve">Поточний ремонт внутрішньоквартальних проїздів  по </t>
    </r>
    <r>
      <rPr>
        <sz val="12"/>
        <color indexed="8"/>
        <rFont val="Times New Roman"/>
        <family val="1"/>
        <charset val="204"/>
      </rPr>
      <t>вул. Лазурна, 30А у Заводському районі м.Миколаєва</t>
    </r>
  </si>
  <si>
    <t>вул. Лазурна, 30А у Заводському районі м.Миколаєва</t>
  </si>
  <si>
    <t>ПП "Будівельна фірма "Миколаївавтодор"</t>
  </si>
  <si>
    <t>Поточний ремонт внутрішньоквартальних проїздів  по вул. Лазурна, 40, 42, 42-А у Заводському районі м.Миколаєва</t>
  </si>
  <si>
    <t>вул. Лазурна, 40, 42, 42-А у Заводському районі м.Миколаєва</t>
  </si>
  <si>
    <t xml:space="preserve">Адміністрація Заводського району Миколаївської міської ради </t>
  </si>
  <si>
    <t>ФОП Вербицкий Д.С.</t>
  </si>
  <si>
    <t>Поточний ремонт двору ДНЗ №118</t>
  </si>
  <si>
    <t>Заклад дошкільної освіти №118"Соколятко"</t>
  </si>
  <si>
    <t xml:space="preserve"> м. Миколаїв   54038 вул.Біла,72-А</t>
  </si>
  <si>
    <t>ТОВ "Строй Мир Индастриз"</t>
  </si>
  <si>
    <t>Поточний ремонт харчоблоку  ДНЗ №52</t>
  </si>
  <si>
    <t xml:space="preserve">Заклад дошкільної освіти №52 "Маяк" </t>
  </si>
  <si>
    <t xml:space="preserve"> м. Миколаїв      54025пров.Парусний,7-Б</t>
  </si>
  <si>
    <t>ФОП Котков В.В.</t>
  </si>
  <si>
    <t>Поточний ремонт приміщення ДЦ Корабельного району</t>
  </si>
  <si>
    <t>Дитячий центр позашкільної роботи Корабельного району</t>
  </si>
  <si>
    <t>м.Миколаїв 54052 пр.Корабелів,12/1</t>
  </si>
  <si>
    <t>ПП "Монолітбудсервіс"</t>
  </si>
  <si>
    <t>Поточний ремонт приміщення НМЦ</t>
  </si>
  <si>
    <t>Науково  методичний центр</t>
  </si>
  <si>
    <t>м.Миколаїв 54003пр.Центральний,166</t>
  </si>
  <si>
    <t>ФОП Волошин О.Г.</t>
  </si>
  <si>
    <t>Поточний ремонт приміщення ДНЗ№78</t>
  </si>
  <si>
    <t>Заклад дошкільної освіти №78"Росинка"</t>
  </si>
  <si>
    <t>м.Миколаїв 54038 вул.Курортна,1</t>
  </si>
  <si>
    <t>Поточний ремонт приміщень ДНЗ№141</t>
  </si>
  <si>
    <t>Заклад дошкільної освіти №141"Зірочка"</t>
  </si>
  <si>
    <t>м.Миколаїв 54025  пр.Героїв України,85-А</t>
  </si>
  <si>
    <t>ПП "Югтепломер-Сервіс"</t>
  </si>
  <si>
    <t>Поточний ремонт системи газопостачання з заміною вузла обліку газу теплогенераторних та кухні ДНЗ№71</t>
  </si>
  <si>
    <t>Заклад дошкільної освіти №71"Маяк"</t>
  </si>
  <si>
    <t>м.Миколаїв 54018  вул,Чайковського,16</t>
  </si>
  <si>
    <t>ФОП  Заклепний В.М.</t>
  </si>
  <si>
    <t>Поточний ремонт системи опалення  ДНЗ№99</t>
  </si>
  <si>
    <t>Заклад дошкільної освіти №99"Ластівка"</t>
  </si>
  <si>
    <t>м.Миколаїв 54048  вул,Курчатова,22</t>
  </si>
  <si>
    <t>ТОВ БК"Контакт-Жилбуд"</t>
  </si>
  <si>
    <t>поточний ремонт огорожі ДНЗ№72</t>
  </si>
  <si>
    <t>Заклад дошкільної освіти №72"Світлячок""</t>
  </si>
  <si>
    <t>54059  М.Корениха вул.Молдавська,9</t>
  </si>
  <si>
    <t>Поточний ремонт харчоблоку  ДНЗ № 2</t>
  </si>
  <si>
    <t xml:space="preserve">Заклад дошкільної освіти № 2 "Берізка" </t>
  </si>
  <si>
    <t xml:space="preserve"> м. Миколаїв           54003            вул. Чкалова, 118-А</t>
  </si>
  <si>
    <t>Поточний ремонт харчоблоку  ДНЗ № 134</t>
  </si>
  <si>
    <t>Заклад дошкільної освіти №134"Журавлик"</t>
  </si>
  <si>
    <t>м.Миколаїв 54051 вул.Попеля,156</t>
  </si>
  <si>
    <t>ФОП Сергієнко О.В.</t>
  </si>
  <si>
    <t>Поточний ремонт приміщення ДНЗ№53</t>
  </si>
  <si>
    <t>Заклад дошкільної освіти №53"Струмочок"</t>
  </si>
  <si>
    <t>м.Миколаїв 54017 вул.Соборна,13/11</t>
  </si>
  <si>
    <t>ФОП Вербицький Д.С.</t>
  </si>
  <si>
    <t>Поточний ремонт приміщення ДНЗ№139</t>
  </si>
  <si>
    <t>Заклад дошкільної освіти №139"Золотий півник"</t>
  </si>
  <si>
    <t>м.Миколаїв 54051 вул.Океанівська,28-А</t>
  </si>
  <si>
    <t>Поточний ремонт приміщення ДНЗ№103</t>
  </si>
  <si>
    <t>Заклад дошкільної освіти №103"Берегиня"</t>
  </si>
  <si>
    <t>м.Миколаїв 54051 вул.Океанівська,43</t>
  </si>
  <si>
    <t>Поточний ремонт приміщення ДНЗ№127</t>
  </si>
  <si>
    <t>Заклад дошкільної освіти №127"Дібровонька"</t>
  </si>
  <si>
    <t>м.Миколаїв 54056  пр.Миру,27-Г</t>
  </si>
  <si>
    <t>ФОП Дробуш Е.В..</t>
  </si>
  <si>
    <t>Поточний ремонт приміщення ДНЗ№95</t>
  </si>
  <si>
    <t>Заклад дошкільної освіти №95"Бджілка"</t>
  </si>
  <si>
    <t>м.Миколаїв 54028  вул,Космонавтів,67-А</t>
  </si>
  <si>
    <t>Поточний ремонт приміщення з заміною протипожежних дверей в ДНЗ№1</t>
  </si>
  <si>
    <t xml:space="preserve">Заклад дошкільної освіти № 1 "Північне сяйво" </t>
  </si>
  <si>
    <t>м.Миколаїв 54046 вул Арх.Старова,6-Г</t>
  </si>
  <si>
    <t>ФОП Писаренко В.В.</t>
  </si>
  <si>
    <t>Поточний ремонт приміщення ДНЗ№99</t>
  </si>
  <si>
    <t>м.Миколаїв 54048  вул,Курчатова,2234</t>
  </si>
  <si>
    <t>Поточний ремонт приміщення ДНЗ№112</t>
  </si>
  <si>
    <t>Заклад дошкільної освіти №112"Журавлик"</t>
  </si>
  <si>
    <t>м.Миколаїв 54046 вул Іванова,34</t>
  </si>
  <si>
    <t>МПБГ "Карид"</t>
  </si>
  <si>
    <t>Поточний ремонт системи опалення  ДНЗ№74</t>
  </si>
  <si>
    <t>Заклад дошкільної освіти №74 "Якорьок"</t>
  </si>
  <si>
    <t>м.Миколаїв 54030 вул Терасна,12а</t>
  </si>
  <si>
    <t>Поточний ремонт системи опалення  ДНЗ№130</t>
  </si>
  <si>
    <t>Заклад дошкільної освіти №130"Калинонька"</t>
  </si>
  <si>
    <t>м.Миколаїв 54037 вул Знаменська,5-А</t>
  </si>
  <si>
    <t>Поточний ремонт системи опалення  ДНЗ№128</t>
  </si>
  <si>
    <t>Заклад дошкільної освіти №128"Сонечко"</t>
  </si>
  <si>
    <t>м.Миколаїв 54001 вул.Макарова,62-А</t>
  </si>
  <si>
    <t>ТОВ " ТОПБУДЛТД"</t>
  </si>
  <si>
    <t>Поточний ремонт приміщення управління освіти</t>
  </si>
  <si>
    <t>Господарча група</t>
  </si>
  <si>
    <t>м.Миколаїв 54001 вул.Інженерна,3</t>
  </si>
  <si>
    <t>Поточний ремонт системи водопостачання та системи опаленняв в  БВ</t>
  </si>
  <si>
    <t>Будинок вчителя</t>
  </si>
  <si>
    <t>м.Миколаїв 54003 пр.Центральний,166</t>
  </si>
  <si>
    <t>Поточний ремонт приміщення ЦБ</t>
  </si>
  <si>
    <t>Централізована бухгалтерія</t>
  </si>
  <si>
    <t>м.Миколаїв 54001 вулМ.Морська,3</t>
  </si>
  <si>
    <t>Поточний ремонт ганку ДЦ Корабельного району</t>
  </si>
  <si>
    <t>ФОП Радько О.В.</t>
  </si>
  <si>
    <t>Поточний ремонт покрівлі ДНЗ№121</t>
  </si>
  <si>
    <t>Заклад дошкільної освіти №121"Берізка"</t>
  </si>
  <si>
    <t>м.Миколаїв 54050 вул Коротка,24</t>
  </si>
  <si>
    <t>Поточний ремонт приміщень ДНЗ№121</t>
  </si>
  <si>
    <t>поточний ремонт санвузлів ДНЗ№115</t>
  </si>
  <si>
    <t>Заклад дошкільної освіти №115"Золоті зернятка"</t>
  </si>
  <si>
    <t>м.Миколаїв 54030 вул Нікольська,19</t>
  </si>
  <si>
    <t>ТОВ "ПОЖГАРАНТ-МИКОЛАЇВ"</t>
  </si>
  <si>
    <t>Поточний ремонт :вогнезахисна обробка деревяних конструкцій покрівлі ДНЗ№115</t>
  </si>
  <si>
    <t>Поточний ремонт системи опалення  ДНЗ№104</t>
  </si>
  <si>
    <t>Заклад дошкільної освіти №104"Троянда"</t>
  </si>
  <si>
    <t>м.Миколаїв 54050 вулТоргова,59</t>
  </si>
  <si>
    <t>Поточний ремонт системи електропостачання ДНЗ№64</t>
  </si>
  <si>
    <t>Заклад дошкільної освіти №64"Барвінок"</t>
  </si>
  <si>
    <t>м.Миколаїв 54038 вул.Крилова,7-Б</t>
  </si>
  <si>
    <t>Поточний ремонт приміщень  ДНЗ№22</t>
  </si>
  <si>
    <t>Заклад дошкільної освіти № 22"Ялинка"</t>
  </si>
  <si>
    <t>м.Миколаїв 54030 вул.Шевченка,38</t>
  </si>
  <si>
    <t>ФОП Залітко В.В.</t>
  </si>
  <si>
    <t>Поточний ремонт приміщенння  ДНЗ№29</t>
  </si>
  <si>
    <t xml:space="preserve">Заклад дошкільної освіти № 29 "Саманта" </t>
  </si>
  <si>
    <t>м.Миколаїв 54003 вул.Колодязна,9</t>
  </si>
  <si>
    <t>ТОВ"Ексбезпека"</t>
  </si>
  <si>
    <t>Поточний ремонт :вогнезахисна обробка деревяних конструкцій покрівлі ДНЗ№60</t>
  </si>
  <si>
    <t>Заклад дошкільної освіти №60"Горобинонька"</t>
  </si>
  <si>
    <t>м.Миколаїв 54018 вул.Театральна,25/1</t>
  </si>
  <si>
    <t>Поточний ремонт приміщенння  ДНЗ№144</t>
  </si>
  <si>
    <t>Заклад дошкільної освіти №144"Горобинонька"</t>
  </si>
  <si>
    <t>м.Миколаїв 54051 вул.Океанівська,42</t>
  </si>
  <si>
    <t>ФОП Круліковський К.Я.</t>
  </si>
  <si>
    <t>Поточний ремонт приміщення з заміною протипожежних дверей в ДНЗ№111</t>
  </si>
  <si>
    <t>Заклад дошкільної освіти № 111"Буратіно"</t>
  </si>
  <si>
    <t>м.Миколаїв 54052  пр.Корабелів,4-А</t>
  </si>
  <si>
    <t>Поточний ремонт системи опалення  ДНЗ№65</t>
  </si>
  <si>
    <t>Заклад дошкільної освіти № 65 "Малятко"</t>
  </si>
  <si>
    <t>м.Миколаїв 54018 вул.Чайковського,24</t>
  </si>
  <si>
    <t>Поточний ремонт приміщень  ДНЗ№20</t>
  </si>
  <si>
    <t xml:space="preserve">Заклад дошкільної освіти № 20 "Юний чорноморець" </t>
  </si>
  <si>
    <t>м.Миколаїв 54017 вул.Корабелів,6</t>
  </si>
  <si>
    <t>Поточний ремонт приміщень  ДНЗ№94</t>
  </si>
  <si>
    <t xml:space="preserve">Заклад дошкільної освіти № 94"Марійка" </t>
  </si>
  <si>
    <t>м.Миколаїв 54055 вул.Севастопільська,43</t>
  </si>
  <si>
    <t>Поточний ремонт приміщень  ДНЗ№79</t>
  </si>
  <si>
    <t xml:space="preserve">Заклад дошкільної освіти № 79 "Волошка" </t>
  </si>
  <si>
    <t>м.Миколаїв 54007 вул.Казарського,1</t>
  </si>
  <si>
    <t>Поточний ремонт харчоблоку  ДНЗ № 52</t>
  </si>
  <si>
    <t>м.Миколаїв 54025 пров.Парусний,7-Б</t>
  </si>
  <si>
    <t>Поточний ремонт приміщень ДНЗ№70</t>
  </si>
  <si>
    <t>Заклад дошкільної освіти №70"Чарівний птах"</t>
  </si>
  <si>
    <t>м.Миколаїв 54030 вул Фалеэвська,11</t>
  </si>
  <si>
    <t>Поточний ремонт приміщень ДНЗ№130</t>
  </si>
  <si>
    <t xml:space="preserve">поточний ремонт системи водовідведення ДНЗ№130 </t>
  </si>
  <si>
    <t>Поточний ремонт харчоблоку  ДНЗ №134</t>
  </si>
  <si>
    <t>м.Миколаїв 54051 вул Попеля,156</t>
  </si>
  <si>
    <t>м.Миколаїв 54003 вул Чкалова,118-А</t>
  </si>
  <si>
    <t>Поточний ремонт системи електропостачання ДНЗ№10</t>
  </si>
  <si>
    <t>Заклад дошкільної освіти №10"Сонячний"</t>
  </si>
  <si>
    <t>м.Миколаїв 54044  вул Миколаъвська,24А</t>
  </si>
  <si>
    <t>Поточний ремонт приміщень ДНЗ№74</t>
  </si>
  <si>
    <t>Поточний ремонт харчоблоку  ЗДО № 66</t>
  </si>
  <si>
    <t>Заклад дошкільної освіти № 66 "Вогник"</t>
  </si>
  <si>
    <t>м.Миколаїв 54007 вул Квітнева,4</t>
  </si>
  <si>
    <t>Поточний ремонт системи опалення  ДНЗ№79</t>
  </si>
  <si>
    <t>Поточний ремонт системи опалення  ДНЗ№20</t>
  </si>
  <si>
    <t>Поточний ремонт системи опалення  ДНЗ№110</t>
  </si>
  <si>
    <t>Заклад дошкільної освіти № 110 "Гніздечко"</t>
  </si>
  <si>
    <t>м.Миколаїв 54050 вул.Рибна,4</t>
  </si>
  <si>
    <t>ТОВ"ІннТехно"</t>
  </si>
  <si>
    <t>Поточний ремонт приміщень ДНЗ№49</t>
  </si>
  <si>
    <t xml:space="preserve">Заклад дошкільної освіти № 49 "Марічка" </t>
  </si>
  <si>
    <t>м.Миколаїв 54058 вул.Лазурна,44</t>
  </si>
  <si>
    <t>Поточний ремонт харчоблоку  ЗДО № 65</t>
  </si>
  <si>
    <t xml:space="preserve">поточний ремонт системи опалення в ЗДО №65 </t>
  </si>
  <si>
    <t>Поточний ремонт мережі водовідведення ЗДО №68</t>
  </si>
  <si>
    <t xml:space="preserve">Заклад дошкільної освіти № 68 "Ромашка" </t>
  </si>
  <si>
    <t xml:space="preserve">  м. Миколаїв     54039               вул. 1 Екіпажна (Урицького), 4</t>
  </si>
  <si>
    <t xml:space="preserve">Поточний ремонт покрівлі ЗДО № 92 </t>
  </si>
  <si>
    <t xml:space="preserve">Заклад дошкільної освіти № 92 "Світлячок" </t>
  </si>
  <si>
    <t xml:space="preserve"> м. Миколаїв            54036                               вул. Гастело, 14-А</t>
  </si>
  <si>
    <t>Поточний ремонт будівлі</t>
  </si>
  <si>
    <t>Поточний ремонт спортзалу ЗОШ 64</t>
  </si>
  <si>
    <t>Заклад загальної середньої освіти № 64</t>
  </si>
  <si>
    <t xml:space="preserve">54046
м. Миколаїв,
вул. Архітектора Старова, 6-Г
</t>
  </si>
  <si>
    <t>Поточний ремонт системи водопосточання ЗОШ 48</t>
  </si>
  <si>
    <t>Заклад загальної середньої освіти № 48</t>
  </si>
  <si>
    <t xml:space="preserve">54052
м.Миколаїв
вул.Генерала Попеля,
164
</t>
  </si>
  <si>
    <t>Поточний ремонт харчоблоку ЗОШ 56</t>
  </si>
  <si>
    <t>Заклад загальної середньої освіти № 56</t>
  </si>
  <si>
    <t xml:space="preserve">54031
м. Миколаїв
вул. Космонавтів, 138-а
</t>
  </si>
  <si>
    <t>Поточний ремонт харчоблоку ЗОШ 48</t>
  </si>
  <si>
    <t>ФОП Аксьонов М.В.</t>
  </si>
  <si>
    <t>Поточний ремонт системи автоматичної пожежної сигналіз та оповіщення ММК по  вул. Потьомкінська, 147-а</t>
  </si>
  <si>
    <t>Миколаївський муніципальний колегіум Миколаївської міської ради Миколаївської області</t>
  </si>
  <si>
    <t xml:space="preserve">  м. Миколаїв 54003                вул.Потьомкінська, 147-а</t>
  </si>
  <si>
    <t>Поточний ремонт приміщення із заміною металопласт віконЗОШ 33</t>
  </si>
  <si>
    <t>Заклад загальної середньої освіти № 33</t>
  </si>
  <si>
    <t xml:space="preserve">54052
м. Миколаїв,
вул. Океанівська, 12
</t>
  </si>
  <si>
    <t>Поточний ремонт системи водопосточання ЗОШ 51</t>
  </si>
  <si>
    <t>Заклад загальної середньої освіти № 51</t>
  </si>
  <si>
    <t xml:space="preserve">54025
м. Миколаїв
провулок Парусний, 3-А
</t>
  </si>
  <si>
    <t>ТОВ "Компанія Нікон Буд"</t>
  </si>
  <si>
    <t>Поточний ремонт санвузлу ЗОШ 12</t>
  </si>
  <si>
    <t>Заклад загальної середньої освіти № 12</t>
  </si>
  <si>
    <t xml:space="preserve">54039
м. Миколаїв, вул. 1-ша Екіпажна, 2
</t>
  </si>
  <si>
    <t>ТОВ" Безпека Сервіс Південь"</t>
  </si>
  <si>
    <t>Поточний ремонт :вогнезахисна обробка деревяних конструкцій покрівлі ЗОШ № 30</t>
  </si>
  <si>
    <t>Заклад загальної середньої освіти № 30</t>
  </si>
  <si>
    <t xml:space="preserve">54007
м. Миколаїв вул. Квітнева,50
</t>
  </si>
  <si>
    <t>Поточний ремонт :вогнезахисна обробка деревяних конструкцій покрівлі ЗОШ № 45</t>
  </si>
  <si>
    <t>Заклад загальної середньої освіти № 45</t>
  </si>
  <si>
    <t xml:space="preserve">54018
м. Миколаїв
вул. 4-а Повздовжня, 10
</t>
  </si>
  <si>
    <t>Поточний ремонт системи опалення  ЗОШ 43</t>
  </si>
  <si>
    <t>Заклад загальної середньої освіти № 43</t>
  </si>
  <si>
    <t xml:space="preserve">54050,
м. Миколаїв,
проспект Богоявленський, 291
</t>
  </si>
  <si>
    <t>Поточний ремонт приміщення  ЗОШ 45</t>
  </si>
  <si>
    <t>ПП" Будівельна фірма Миколаївавтодор"</t>
  </si>
  <si>
    <t>Поточний ремонт двору ЗОШ 20</t>
  </si>
  <si>
    <t>Заклад загальної середньої освіти № 20</t>
  </si>
  <si>
    <t xml:space="preserve">54056
 м. Миколаїв , вул.. Космонавтів,70
</t>
  </si>
  <si>
    <t>Поточний ремонт двору ЗОШ 48</t>
  </si>
  <si>
    <t>ФОП Гусак Д.Д.</t>
  </si>
  <si>
    <t>Поточний ремонт приміщення ММК по  вул. Потьомкінська, 147-а</t>
  </si>
  <si>
    <t>Поточний ремонт приміщення  ЗОШ 42</t>
  </si>
  <si>
    <t>Заклад загальної середньої освіти № 42</t>
  </si>
  <si>
    <t xml:space="preserve">54031
м. Миколаїв
вул. Електронна, 73, 
</t>
  </si>
  <si>
    <t>Поточний ремонт приміщення  ЗОШ 30</t>
  </si>
  <si>
    <t xml:space="preserve">54007
м. Миколаїв вул. Квітнева,50,
</t>
  </si>
  <si>
    <t>Поточний ремонт приміщення   Економічного ліцею № 1</t>
  </si>
  <si>
    <t xml:space="preserve">Миколаївський Економічний ліцей № 1
Миколаївської міської ради Миколаївської області
</t>
  </si>
  <si>
    <t xml:space="preserve">54051
м. Миколаїв,
вул. Океанівська, 9
</t>
  </si>
  <si>
    <t>ТОВ " Феникс"</t>
  </si>
  <si>
    <t>Поточний ремонт :вогнезахисна обробка деревяних конструкцій покрівлі ЗДО № 46</t>
  </si>
  <si>
    <t>Заклад загальної середньої освіти № 46</t>
  </si>
  <si>
    <t xml:space="preserve">54034
м. Миколаїв,
вул. 9 Поздовжня, 10
</t>
  </si>
  <si>
    <t>МПБП " Карід"</t>
  </si>
  <si>
    <t>Поточний ремонт приміщення із заміною металопласт віконЗОШ 30</t>
  </si>
  <si>
    <t>Поточний ремонт приміщення ММК по вул.Котельна, 8</t>
  </si>
  <si>
    <t xml:space="preserve">  м. Миколаїв       54003                 вул.Котельна, 8</t>
  </si>
  <si>
    <t>ТОВ" Промбудград"</t>
  </si>
  <si>
    <t>Поточний ремонт приміщення ЗОШ 16</t>
  </si>
  <si>
    <t>Заклад загальної середньої освіти № 16</t>
  </si>
  <si>
    <t xml:space="preserve">54056
м. Миколаїв,
вул. Христо Ботєва, 41
</t>
  </si>
  <si>
    <t>Поточний ремонт системи водопосточання ЗОШ 35</t>
  </si>
  <si>
    <t>Заклад загальної середньої освіти № 35</t>
  </si>
  <si>
    <t xml:space="preserve">54029,
м.Миколаїв,   вул. Морехідна,  10-а
</t>
  </si>
  <si>
    <t>Поточний ремонт ганку з влаштуванням пандусу Гімназії № 4</t>
  </si>
  <si>
    <t>Гімназія № 4 Миколаївської міської ради Миколаївської області</t>
  </si>
  <si>
    <t xml:space="preserve">54058
м. Миколаїв
вул. Лазурна, 48
</t>
  </si>
  <si>
    <t>Поточний ремонт ганку з влаштуванням пандусуЗОШ 46</t>
  </si>
  <si>
    <t>Поточний ремонт ганку з влаштуванням пандусуЗОШ 7</t>
  </si>
  <si>
    <t>Заклад загальної середньої освіти № 7</t>
  </si>
  <si>
    <t xml:space="preserve">
54001
м. Миколаїв, вул. Потьомкінська 45/47
</t>
  </si>
  <si>
    <t>Поточний ремонт санвузла ЗОШ 52</t>
  </si>
  <si>
    <t>Заклад загальної середньої освіти № 52</t>
  </si>
  <si>
    <t xml:space="preserve">54038
м. Миколаїв
вул..Крилова 42
</t>
  </si>
  <si>
    <t>Поточний ремонт приміщення з заміною протипожежних дверей  ЗОШ 54</t>
  </si>
  <si>
    <t>Заклад загальної середньої освіти № 54</t>
  </si>
  <si>
    <t xml:space="preserve">54052
м. Миколаїв
пр. Корабелів, 10
</t>
  </si>
  <si>
    <t xml:space="preserve">ФОП Писаренко В.В. </t>
  </si>
  <si>
    <t>Поточний ремонт двору ЗОШ 21</t>
  </si>
  <si>
    <t>Заклад загальної середньої освіти № 21</t>
  </si>
  <si>
    <t xml:space="preserve">54023
Мала Корениха
Вул. Молдавська, 7
</t>
  </si>
  <si>
    <t>Поточний ремонт системі водовідведення ЗОШ 59</t>
  </si>
  <si>
    <t>Заклад загальної середньої освіти № 59</t>
  </si>
  <si>
    <t xml:space="preserve">54001
м. Миколаїв
вул. Адміральська, 24,
</t>
  </si>
  <si>
    <t>ФОП Демяненко М.В.</t>
  </si>
  <si>
    <t>Поточний ремонт приміщення ЗОШ 57</t>
  </si>
  <si>
    <t>Заклад загальної середньої освіти № 57</t>
  </si>
  <si>
    <t xml:space="preserve">54058
м. Миколаїв
 вул. Лазурна, 46
</t>
  </si>
  <si>
    <t>ТОВ "Промбудград"</t>
  </si>
  <si>
    <t>Поточний ремонт приміщення ЗОШ 18</t>
  </si>
  <si>
    <t>Заклад загальної середньої освіти № 18</t>
  </si>
  <si>
    <t xml:space="preserve">54038
 м. Миколаїв,
вул.  Дачна, 2
</t>
  </si>
  <si>
    <t>Поточний ремонт фасаду Гімназії № 41</t>
  </si>
  <si>
    <t>Гімназія № 41 Миколаївської міської ради Миколаївської області</t>
  </si>
  <si>
    <t xml:space="preserve">54018
м. Миколаїв, вул. Театральна, 41
</t>
  </si>
  <si>
    <t>Поточний ремонт спортивного залу ЗОШ 13</t>
  </si>
  <si>
    <t>Заклад загальної середньої освіти № 13</t>
  </si>
  <si>
    <t xml:space="preserve">54017
м. Миколаїв
пр. Центральний (Леніна), 84
</t>
  </si>
  <si>
    <t>Поточний ремонт харчоблоку    ЗОШ 29</t>
  </si>
  <si>
    <t>Заклад загальної середньої освіти № 29</t>
  </si>
  <si>
    <t xml:space="preserve">54050
м. Миколаїв
вул. Гетьмана Сагайдачного (Ватутіна), 124
</t>
  </si>
  <si>
    <t>Поточний ремонт приміщення з заміною протипожежних дверей    ЗОШ 29</t>
  </si>
  <si>
    <t>Заміна покрівлі  ДНЗ№5</t>
  </si>
  <si>
    <t>Дошкільний навчальний заклад № 5</t>
  </si>
  <si>
    <t xml:space="preserve"> м.Миколаїв,54003 вул.Колодязна, 4, Дошкільний навчальний заклад № 5</t>
  </si>
  <si>
    <t>ФОП Матієва Ю.П.</t>
  </si>
  <si>
    <t xml:space="preserve">Заміна покрівлі  Миколаївського економічного ліцею №2 </t>
  </si>
  <si>
    <t xml:space="preserve">Миколаївський економічний ліцей №2 </t>
  </si>
  <si>
    <t xml:space="preserve"> м.Миколаїв,54029                       вул.Робоча,2</t>
  </si>
  <si>
    <t>ТОВ Строймир Индастриз</t>
  </si>
  <si>
    <t>Ремонт веранди ЗДО № 117 м. Миколаєва</t>
  </si>
  <si>
    <t>Заклад дошкільної освіти № 117 м. Миколаєва</t>
  </si>
  <si>
    <t xml:space="preserve"> м.Миколаїв,54029                                 вул.Шосейна,19</t>
  </si>
  <si>
    <t>ФОП Стуканов</t>
  </si>
  <si>
    <t>Поточний ремонт покрівлі  № 101"Дружба" м. Миколаєва</t>
  </si>
  <si>
    <t>Заклад дошкільної освіти № 101"Дружба" м. Миколаєва</t>
  </si>
  <si>
    <t>м.Миколаїв,54052                         пр.Корабелів,22</t>
  </si>
  <si>
    <t>ФОП "Кацала Віктор Олегович"</t>
  </si>
  <si>
    <t>Поточний ремонт приміщень у Миколаївському вищому професійному училищі технологій та дизайну</t>
  </si>
  <si>
    <t>Миколаївське вище професійне училище технологій та дизайну</t>
  </si>
  <si>
    <t xml:space="preserve"> м. Миколаїв,54038 вул.Крилова,7А</t>
  </si>
  <si>
    <t>ФОП Лінчаковський М.М.</t>
  </si>
  <si>
    <t>Поточний ремонт спортивного залу Миколаївського професійного ліцею торгівлі та ресторанного сервісу за адресою: вул. М. Василевського,40, корпус 6</t>
  </si>
  <si>
    <t>Миколаївський професійний ліцей торгівлі та ресторанного сервісу</t>
  </si>
  <si>
    <t>, Миколаївська обл., м. Миколаїв,54008 вул. Маршала Василевського, 40, корп. 6</t>
  </si>
  <si>
    <t>ТОВ "Микрембуд"</t>
  </si>
  <si>
    <t>Поточний ремонт приміщень у Миколаївському професійному промисловому ліцеї</t>
  </si>
  <si>
    <t>Миколаївський професійний промисловий ліцей</t>
  </si>
  <si>
    <t xml:space="preserve"> Миколаївська обл., м. Миколаїв,54028, вул. Енгельса, 62</t>
  </si>
  <si>
    <t>ТОВ "Фенікс Юг"</t>
  </si>
  <si>
    <t xml:space="preserve"> Послуги із забезпечення вогнезахисту: вогнезахисна обробка сумішшю елементів дерев’яних конструкцій покрівлі </t>
  </si>
  <si>
    <t xml:space="preserve"> Миколаївська обл., м. Миколаїв,54008, вул. Маршала Василевського, 40, корп. 6</t>
  </si>
  <si>
    <t>Послуги з ремонту і технічного обслуговування систем центрального опалення (надання послуг з технічного обслуговування мережі системи опалення (гідропневматична промивка з гідравличним випробуванням)</t>
  </si>
  <si>
    <t>Поточний ремонт покрівлі  у  Миколаївському вищому професійному училищі технологій та дизайну</t>
  </si>
  <si>
    <t>м. Миколаїв,54003 вул.Потьомкінська,37</t>
  </si>
  <si>
    <t>ТОВ Манах-никстрой"</t>
  </si>
  <si>
    <t xml:space="preserve">Поточний ремонт покрівлі  у Миколаївському професійному ліцеї </t>
  </si>
  <si>
    <t>Миколаївський професійний ліцей</t>
  </si>
  <si>
    <t xml:space="preserve"> Миколаївська обл., м. Миколаїв,54036, вул. Рекордна, 69</t>
  </si>
  <si>
    <t>ФОП Абдурахиманов Р. М.</t>
  </si>
  <si>
    <t>Поточний ремонт приміщень с заміною вікон  у Вищому професійному училищі суднобудування м. Миколаєва</t>
  </si>
  <si>
    <t>Вище професійне училище суднобудування м.Миколаєва</t>
  </si>
  <si>
    <t xml:space="preserve"> Миколаївська обл., м. Миколаїв,54052, вул. Айвазовського, 6-А</t>
  </si>
  <si>
    <t>ПП Бізнес Сфера</t>
  </si>
  <si>
    <t xml:space="preserve"> Послуги із забезпечення вогнезахисту :вогнезахисна обробка сумішшю елементів дерев'яних конструкцій покрівлі навчального корпусу Миколаївського професійного суднобудівного ліцею ім. Героя Радянського Союзу В.О. Гречишникова </t>
  </si>
  <si>
    <t>Миколаївський професійний суднобудівний ліцей імені Героя Радянського Союзу В.О. Гречишникова</t>
  </si>
  <si>
    <t xml:space="preserve"> Миколаївська обл., м. Миколаїв,54011, вул. Індустріальна, 1</t>
  </si>
  <si>
    <t>ПП "Южная карта"</t>
  </si>
  <si>
    <t xml:space="preserve">поточний ремонт покрівлі учбового корпусу </t>
  </si>
  <si>
    <t>Миколаївський професійний машинобудівний ліцей</t>
  </si>
  <si>
    <t>м. Миколаїв,54044 вул Космонавтів 66</t>
  </si>
  <si>
    <t>БФ Контакт Жил Буд</t>
  </si>
  <si>
    <t>Поточний ремонт будівлі Економічного ліцею № 2</t>
  </si>
  <si>
    <t>Миколаївський економічний ліцей № 2 ММР МО</t>
  </si>
  <si>
    <t xml:space="preserve"> м. Миколаїв,54029 вул.Робоча,2</t>
  </si>
  <si>
    <t>ФОП Матіїва Ю.П.</t>
  </si>
  <si>
    <t>Поточний ремонт приміщення з заміною вікон та дверей Економічного ліцею № 2</t>
  </si>
  <si>
    <t>ТОВ "Південь Будсервіс"</t>
  </si>
  <si>
    <t>Поточний ремонт приміщення Морського ліцею</t>
  </si>
  <si>
    <t>Миколаївський морський ліцей</t>
  </si>
  <si>
    <t>м.Миколаїв, 54003  вул.Потьомкінська,138</t>
  </si>
  <si>
    <t xml:space="preserve">МПБП «Карід» </t>
  </si>
  <si>
    <t>поточний ремонт системи водопостачання та водовідведення</t>
  </si>
  <si>
    <t>Морський ліцей імені професора М.Александрова</t>
  </si>
  <si>
    <t>м Миколаїв,54002 вул.Даля,11а</t>
  </si>
  <si>
    <t>Поточний ремонт покрівлі "вогнезахисна оброботка сумішшю елементів дерев'яних конструкцій покрівлі"</t>
  </si>
  <si>
    <t>м Миколаїв,54002  вул.Даля,11а</t>
  </si>
  <si>
    <t>Поточний ремонт приміщень закладу(системи водовідведення)</t>
  </si>
  <si>
    <t>Миколаївська
загальноосвітня школа І-ІІІ ступенів № 19
Миколаївської міської ради Миколаївської області</t>
  </si>
  <si>
    <t xml:space="preserve">                                 м.Миколаїв,   54018                    вул.Передова, 11-а</t>
  </si>
  <si>
    <t>Поточний ремонт ресурсної кімнати для дітей з особливими потребами</t>
  </si>
  <si>
    <t>Поточний ремонт приміщень філії</t>
  </si>
  <si>
    <t>ТОВ"Промбудград"</t>
  </si>
  <si>
    <t>Поточний ремонт приміщення ЗЗСО №11</t>
  </si>
  <si>
    <t>Миколаївська загальноосвітня школа І-ІІІ ступенів № 11
Миколаївської міської ради Миколаївської області</t>
  </si>
  <si>
    <t>м.Миколаїв, 54056  вул. Китобоїв,3</t>
  </si>
  <si>
    <t>ФОП Бучко О.М.</t>
  </si>
  <si>
    <t>Створення умов для дітей з особливими освітніми потребами ЗЗСО № 1</t>
  </si>
  <si>
    <t>Миколаївська загальноосвітня школа І-ІІІ ступенів № 1 Миколаївської міської ради Миколаївської області</t>
  </si>
  <si>
    <t xml:space="preserve"> м. Миколаїв,54052 вул. Айвазовського</t>
  </si>
  <si>
    <t>ФОП Володкович</t>
  </si>
  <si>
    <t>Поточний ремонт приміщення ІРЦ № 4</t>
  </si>
  <si>
    <t>Комунальна установа "Інклюзивно-ресурсний центр №4" миколаївської міської ради</t>
  </si>
  <si>
    <t>м.Миколаїв, 54056 пр.Миру 50</t>
  </si>
  <si>
    <t>Поточний ремонт санвузлів ІРЦ № 4</t>
  </si>
  <si>
    <t>Поточний ремонт приміщення з заміною вікон та дверей ІРЦ № 4</t>
  </si>
  <si>
    <t>Поточний ремонт приміщення ІРЦ№3</t>
  </si>
  <si>
    <t>Комунальна установа "Інклюзивно-ресурсний центр №3" миколаївської міської ради</t>
  </si>
  <si>
    <t>м. Миколаїв,54038 вул. Курортна,2-А</t>
  </si>
  <si>
    <t>Поточний ремонт приміщення ІРЦ № 3</t>
  </si>
  <si>
    <t>Поточний ремонт  стін приміщень,встановка перегородок ІРЦ№2</t>
  </si>
  <si>
    <t>Комунальна установа "Інклюзивно-ресурсний центр №2" миколаївської міської ради</t>
  </si>
  <si>
    <t>м. Миколаїв,54050 вул. Гетьмана Сагайдачного,92</t>
  </si>
  <si>
    <t>ФОП Бердник А.М</t>
  </si>
  <si>
    <t>Поточний ремонт приміщень ІРЦ№1</t>
  </si>
  <si>
    <t>Комунальна установа "Інклюзивно-ресурсний центр №1" миколаївської міської ради</t>
  </si>
  <si>
    <t>м.Миколаїв,54008вул.Погранична,143</t>
  </si>
  <si>
    <t>ФОП Шурков О.М.</t>
  </si>
  <si>
    <t xml:space="preserve">Поточний ремонт будівлі </t>
  </si>
  <si>
    <t xml:space="preserve">Заклад дошкільної освіти № 143 "Чайка" </t>
  </si>
  <si>
    <t>м.Миколаїв ,54038 вул.Озерна 5-В</t>
  </si>
  <si>
    <t>Поточний ремонт вентиляції на харчоблокі</t>
  </si>
  <si>
    <t xml:space="preserve">Заклад дошкільної освіти № 148 "Чайка" </t>
  </si>
  <si>
    <t>м.Миколаїв ,54000 вул.Чкалова,80</t>
  </si>
  <si>
    <t>ТОВ Фалькон-М</t>
  </si>
  <si>
    <t>Встановлення системи відеоспостереження</t>
  </si>
  <si>
    <t>ТОВ «Іскобар»</t>
  </si>
  <si>
    <t xml:space="preserve">Монтаж системи блискавкозахисту </t>
  </si>
  <si>
    <t>Поточний ремонт покрівлі з обробкою дерев'яних конструкцій  ДНЗ №143</t>
  </si>
  <si>
    <t>Поточний ремонт вентиляції ДНЗ №143</t>
  </si>
  <si>
    <t>ФОП  Дробуш Є.В.</t>
  </si>
  <si>
    <t>Поточний ремонт електромережі ЗДО №142</t>
  </si>
  <si>
    <t xml:space="preserve">Заклад дошкільної освіти № 142 </t>
  </si>
  <si>
    <t>м.Миколаїв, 54034  вул.Генерала Свиридова,38-А</t>
  </si>
  <si>
    <t xml:space="preserve">Поточний ремонт системи  опалення </t>
  </si>
  <si>
    <t>Поточний ремонт приміщення ЗДО №142</t>
  </si>
  <si>
    <t>ФОП Калинка К.В</t>
  </si>
  <si>
    <t>Поточний ремонт покрівлі з обробкою дерев'яних конструкцій ЗДО №140</t>
  </si>
  <si>
    <t>Дошкільний навчальний заклад № 140 м.Миколаєва</t>
  </si>
  <si>
    <t xml:space="preserve">                                  м.Миколаїв,     54050                           вул.Глинки,7а</t>
  </si>
  <si>
    <t>монтаж поливної системи</t>
  </si>
  <si>
    <t>ТОВ"ІННТЕХНО"</t>
  </si>
  <si>
    <t xml:space="preserve">Птоточний ремонт приміщення </t>
  </si>
  <si>
    <t>Поточний ремонт покрівлі ЗДО №132</t>
  </si>
  <si>
    <t>Заклад дошкільної освіти № 132</t>
  </si>
  <si>
    <t>м.Миколаїв, 54052   пр Корабелів,20</t>
  </si>
  <si>
    <t>ПП Матадор</t>
  </si>
  <si>
    <t>поточний ремонт ЗДО№117(заміна вікон)</t>
  </si>
  <si>
    <t xml:space="preserve">                                    м.Миколаїв, 54029                               вул.Шосейна,19</t>
  </si>
  <si>
    <t>ТОВ Безпека сервіс південь</t>
  </si>
  <si>
    <t xml:space="preserve"> Поточний ремонт покрівлі з обробкою дерев'яних конструкцій ЗДО №117</t>
  </si>
  <si>
    <t>Птоточний ремонт каналізаціі</t>
  </si>
  <si>
    <t>ПП Бондаренко О.О.</t>
  </si>
  <si>
    <t>Поточний ремонт перильного огородження</t>
  </si>
  <si>
    <t>ПП Будова-Плюс</t>
  </si>
  <si>
    <t xml:space="preserve">Поточний ремонт двору </t>
  </si>
  <si>
    <t xml:space="preserve">                                    м.Миколаїв,    54034         пр.Корабелів,22 </t>
  </si>
  <si>
    <t>Поточний  ремонт покрівлі  з улашт.блискавкозахисту</t>
  </si>
  <si>
    <t>Дошкільний навчальний заклад № 83 "Казка"  м. Миколаєва</t>
  </si>
  <si>
    <t xml:space="preserve">                                    м.Миколаїв,    54034         пр.Богоявленський 8-А </t>
  </si>
  <si>
    <t>ТОВ "АЛЬТУС-ПРО</t>
  </si>
  <si>
    <t>Поточний  ремонт  двору</t>
  </si>
  <si>
    <t>Поточний ремонт електромережі ЗДО №77</t>
  </si>
  <si>
    <t>ЗДО № 77 санаторного типу м. Миколаєва</t>
  </si>
  <si>
    <t>м.Миколаїв, 54017 вул.Громадянська , 48 Б</t>
  </si>
  <si>
    <t>Поточний ремонт приміщення ЗДО №77</t>
  </si>
  <si>
    <t>ФОП "Югтепломер-Сервіс"</t>
  </si>
  <si>
    <t>Поточний ремонт сис-ми опалення ЗДО №5</t>
  </si>
  <si>
    <t>м.Миколаїв,54003 вул.Колодязна, 4, Дошкільний навчальний заклад № 5</t>
  </si>
  <si>
    <t>ТОВ "ТОПБУД ЛТД"</t>
  </si>
  <si>
    <t>Поточний ремонт покрівлі  ЗДО № 50</t>
  </si>
  <si>
    <t xml:space="preserve">Заклад дошкільної освіти № 50 "Дельфін" </t>
  </si>
  <si>
    <t xml:space="preserve">  м. Миколаїв       54018                 вул.Космонавтов, 56</t>
  </si>
  <si>
    <t>Поточний ремонт покрівлія ВСШ № 1</t>
  </si>
  <si>
    <t>Миколаївська вечірня школа № 1  Миколаївської міської ради Миколаївської області</t>
  </si>
  <si>
    <t>м.Миколаїв, 54050   вул. Гетьмана Сагайдачного, 92</t>
  </si>
  <si>
    <t>ФОП Дробуш Є.В.</t>
  </si>
  <si>
    <t>Поточний ремонт покрівлі гімназії № 41</t>
  </si>
  <si>
    <t>Гуманітарна гімназія № 41 Миколаївської міської ради Миколаївської області</t>
  </si>
  <si>
    <t>м.Миколаїв, 54018   вул. Театральна, 41</t>
  </si>
  <si>
    <t>Поточний ремонт покрівлі  ЗДО № 23</t>
  </si>
  <si>
    <t xml:space="preserve">Заклад дошкільної освіти № 23 "Теремок" </t>
  </si>
  <si>
    <t xml:space="preserve">  м. Миколаїв     54040               вул. Карпенко,1</t>
  </si>
  <si>
    <t>Поточний ремонт веранд  ЗДО № 110</t>
  </si>
  <si>
    <t xml:space="preserve">Заклад дошкільної освіти № 110 "Гніздечко" </t>
  </si>
  <si>
    <t xml:space="preserve"> м. Миколаїв           54050            вул. Рибна, 4</t>
  </si>
  <si>
    <t>Поточний ремонт покрівлі  ЗДО № 106</t>
  </si>
  <si>
    <t xml:space="preserve">Заклад дошкільної освіти № 106 "Вишенка" </t>
  </si>
  <si>
    <t xml:space="preserve"> м. Миколаїв           54050            пр. Богоявленський, 297</t>
  </si>
  <si>
    <t>Поточний ремонт покрівлі  ЗДО № 66</t>
  </si>
  <si>
    <t xml:space="preserve">Заклад дошкільної освіти № 66 "Вогник" </t>
  </si>
  <si>
    <t xml:space="preserve">  м. Миколаїв     54007               вул. Квітнева, 4</t>
  </si>
  <si>
    <t xml:space="preserve">поточний ремонт покрівлі у ЗОШ№34 у м.Миколаєві </t>
  </si>
  <si>
    <t>Заклад загальної середньої освіти № 34</t>
  </si>
  <si>
    <t>м.Миколаїв, 54017   вул.Лягіна, 29</t>
  </si>
  <si>
    <t>Поточний ремонт покрівлі ЗЗСО № 50</t>
  </si>
  <si>
    <t>Заклад загальної середньої освіти № 50</t>
  </si>
  <si>
    <t>м.Миколаїв, 54056  пр.Миру, 50</t>
  </si>
  <si>
    <t>Поточний ремонт покрівлі ЗЗСО № 16</t>
  </si>
  <si>
    <t>м.Миколаїв, 54056  вул.Хоисто Ботєва, 41</t>
  </si>
  <si>
    <t>Поточний ремонт покрівлі ЗЗСО № 61</t>
  </si>
  <si>
    <t>Заклад загальної середньої освіти № 61</t>
  </si>
  <si>
    <t>м.Миколаїв, 54036  вул.Олександра Матросова, 2</t>
  </si>
  <si>
    <t>Поточний ремонт покрівлі ЗЗСО № 51</t>
  </si>
  <si>
    <t>м.Миколаїв, 54025   пров.Парусний, 3А</t>
  </si>
  <si>
    <t>Поточний ремонт покрівлі ЗЗСО № 24</t>
  </si>
  <si>
    <t>Заклад загальної середньої освіти № 24</t>
  </si>
  <si>
    <t>м.Миколаїв, 54048   вул.Лісова, 1</t>
  </si>
  <si>
    <t>Поточний ремонт покрівлі ЗЗСО № 22</t>
  </si>
  <si>
    <t>Заклад загальної середньої освіти № 22</t>
  </si>
  <si>
    <t>м.Миколаїв, 54029   вул.Робоча, 8</t>
  </si>
  <si>
    <t>Поточний ремонт покрівлі ЗЗСО № 7</t>
  </si>
  <si>
    <t>м.Миколаїв, 54001   вул.Потьомкінська, 45/47</t>
  </si>
  <si>
    <t>Поточний ремонт покрівлі гімназії № 3</t>
  </si>
  <si>
    <t>Гімназія № 3 Миколаївської міської ради Миколаївської області</t>
  </si>
  <si>
    <t>м.Миколаїв, 54052   пр. Корабелів, 12Г</t>
  </si>
  <si>
    <t>Поточний ремонт покрівлі ЗЗСО № 48</t>
  </si>
  <si>
    <t>м.Миколаїв, 54052   вул.Генерала Попеля, 164</t>
  </si>
  <si>
    <t>ТОВ "СтройМирИндастриз"</t>
  </si>
  <si>
    <t>Поточний ремонт покрівлі ЗЗСО № 18</t>
  </si>
  <si>
    <t>м.Миколаїв, 54038   вул.Дачна,2</t>
  </si>
  <si>
    <t>Поточний ремонт покрівлі ЗЗСО № 6</t>
  </si>
  <si>
    <t>Заклад загальної середньої освіти № 6</t>
  </si>
  <si>
    <t>м.Миколаїв, 54038   вул.Курортна, 2-а</t>
  </si>
  <si>
    <t>Поточний ремонт покрівлі ЗЗСО № 46</t>
  </si>
  <si>
    <t>м.Миколаїв, 54034   вул.9 Повздовжня, 10</t>
  </si>
  <si>
    <t>ФОП Стуканова І.А.</t>
  </si>
  <si>
    <t>Поточний ремонт покрівлі ЗДО № 64</t>
  </si>
  <si>
    <t xml:space="preserve">Заклад дошкільної освіти № 64 "Барвінок" </t>
  </si>
  <si>
    <t xml:space="preserve">  м. Миколаїв     54038               вул. Крилова, 7-Б</t>
  </si>
  <si>
    <t>Поточний ремонт покрівлі ЗДО № 68</t>
  </si>
  <si>
    <t>ПП "Парсенон-Південь"</t>
  </si>
  <si>
    <t>Поточний ремонт покрівлі ЗДО № 133</t>
  </si>
  <si>
    <t xml:space="preserve">Заклад дошкільної освіти № 133 "Золота рибка" </t>
  </si>
  <si>
    <t xml:space="preserve">  м. Миколаїв     54050               вул. Металургів, 30</t>
  </si>
  <si>
    <t>ТОВ "Будівельна компанія "Контакт-Жилбуд"</t>
  </si>
  <si>
    <t>Поточний ремонт парапетів ЗДО № 17</t>
  </si>
  <si>
    <t xml:space="preserve">Заклад дошкільної освіти № 17 "Журавлик" </t>
  </si>
  <si>
    <t xml:space="preserve">  м. Миколаїв     54031               вул. Космонавтів, 144Б</t>
  </si>
  <si>
    <t>Поточний ремонт покрівлі з улаштуванням блискавки захисту будівлі</t>
  </si>
  <si>
    <t xml:space="preserve">  м. Миколаїв       54001                 вул.Інженерна, 3</t>
  </si>
  <si>
    <t>ФОП Поліщук О.В.</t>
  </si>
  <si>
    <t>Поточний ремонт системи енергопостачання ЦБ</t>
  </si>
  <si>
    <t xml:space="preserve">  м. Миколаїв       54001                 вул.Мала Морська, 3</t>
  </si>
  <si>
    <t>ТОВ "Фірма "Ремтех"</t>
  </si>
  <si>
    <t>Поточний ремонт покрівлі Миколаївський муніципальний академічний коледж</t>
  </si>
  <si>
    <t xml:space="preserve"> Миколаївський муніципальний академічний коледж</t>
  </si>
  <si>
    <t>м. Миколаїв, 54034 вул. Маршала Василевського, 55Г Миколаївський муніципальний академічний коледж</t>
  </si>
  <si>
    <t>Поточний ремонт приміщень  КЮМ</t>
  </si>
  <si>
    <t>Клуб юних моряків з флотилією</t>
  </si>
  <si>
    <t xml:space="preserve">  м. Миколаїв       54001                Інгульський узвіз ,  2</t>
  </si>
  <si>
    <t>Поточний ремонт  приміщення МСЮТ</t>
  </si>
  <si>
    <t>Міська станція юних техніків</t>
  </si>
  <si>
    <t xml:space="preserve">  м. Миколаїв       54034                 вул. Шкільна, 5</t>
  </si>
  <si>
    <t xml:space="preserve">поточний ремонт системи опалення     МСЮТ </t>
  </si>
  <si>
    <t xml:space="preserve"> ТОВ "Медтехсервис"</t>
  </si>
  <si>
    <t>Поточний ремонт системи енергопостачання  Заводського будинку творчості</t>
  </si>
  <si>
    <t>Заводський будинок творчості</t>
  </si>
  <si>
    <t xml:space="preserve">  м. Миколаїв       54002                 вул. Корабелів, 18</t>
  </si>
  <si>
    <t>Поточний ремонт приміщення Палаца творчості учнів</t>
  </si>
  <si>
    <t>Палац творчості учнів</t>
  </si>
  <si>
    <t>м.Миколаїв, 54001   вул. Адміральська, 31</t>
  </si>
  <si>
    <t>ТОВ "Іскобар"</t>
  </si>
  <si>
    <t xml:space="preserve">поточний ремонт: вогнезахисна обробка деревяних конструкцій сцени ПТУ </t>
  </si>
  <si>
    <t>Поточний ремонт приміщень з заміною протипожежних дверей КЮМ</t>
  </si>
  <si>
    <t>Поточний ремонт :вогнезахисна обробка деревяних конструкцій покрівлі будівлі МСЮТ</t>
  </si>
  <si>
    <t>Поточний ремонт двору МСЮН</t>
  </si>
  <si>
    <t>Міська станція юних натуралістів</t>
  </si>
  <si>
    <t xml:space="preserve">  м. Миколаїв       54022                 вул. Прибугська, 83</t>
  </si>
  <si>
    <t>Поточний ремонт   системи водопостачання БТДЮ Інгульського району</t>
  </si>
  <si>
    <t xml:space="preserve">Будинок творчості дітей та юнацтва Інгульського району
</t>
  </si>
  <si>
    <t xml:space="preserve">  м. Миколаїв       54028                 вул. Космонавтов, 128А</t>
  </si>
  <si>
    <t>ФОП Жуковський В.Є.</t>
  </si>
  <si>
    <t>Поточний ремонт приміщень з заміною металопластикових вікон в будівлі  БТДЮ Інгульського району</t>
  </si>
  <si>
    <t>Поточний ремонт санвузлів БТДЮ Інгульського району</t>
  </si>
  <si>
    <t>Поточний ремонт системи водопостачання Палаца творчості учнів</t>
  </si>
  <si>
    <t>Поточний ремонт приміщень  СНВК</t>
  </si>
  <si>
    <t xml:space="preserve">Миколаївський спеціальний навчально-виховний комплекс  для дітей із зниженим зором 
Інгульський р-н
</t>
  </si>
  <si>
    <t>м.Миколаїв, 54056  пр.Миру, 21-В</t>
  </si>
  <si>
    <t>Поточний ремонт двору  СНВК</t>
  </si>
  <si>
    <t>Поточний ремонт санвузлів ЗЗСО № 17</t>
  </si>
  <si>
    <t>Заклад загальної середньої освіти № 17</t>
  </si>
  <si>
    <t xml:space="preserve">  м. Миколаїв       54038                вул.Дачна, 2</t>
  </si>
  <si>
    <t>ТОВ "ІННТЕХНО"</t>
  </si>
  <si>
    <t>Поточний ремонт  покрівлі ЗЗСО № 26</t>
  </si>
  <si>
    <t>Заклад загальної середньої освіти № 26</t>
  </si>
  <si>
    <t xml:space="preserve">  м. Миколаїв       54034                вул.Чайковського, 11-а</t>
  </si>
  <si>
    <t>Поточний ремонт спортивної зали  ЗЗСО № 26</t>
  </si>
  <si>
    <t>ТОВ БК "Смартбуд"</t>
  </si>
  <si>
    <t>Поточний ремонт огорожі  ЗЗСО № 15</t>
  </si>
  <si>
    <t>Заклад загальної середньої освіти № 15</t>
  </si>
  <si>
    <t xml:space="preserve">  м. Миколаїв       54030                вул.Потьомкінська, 22-а</t>
  </si>
  <si>
    <t>Поточний ремонт санвузла   ММК за адресою: м.Миколаїв, вул. Потьомкінська, 147-а</t>
  </si>
  <si>
    <t xml:space="preserve">  м. Миколаїв       54003                вул.Потьомкінська, 147-а</t>
  </si>
  <si>
    <t>Поточний ремонт санвузлів ЗЗСО № 40</t>
  </si>
  <si>
    <t>Заклад загальної середньої освіти № 40</t>
  </si>
  <si>
    <t>м.Миколаїв, 54050   вул.Металургів, 97/1</t>
  </si>
  <si>
    <t>ТОВ "НІКПОЖТЕХСЕРВІС"</t>
  </si>
  <si>
    <t>Поточний ремонт приміщення з заміною протипожежних дверей   ММК за адресою: м.Миколаїв, вул. Потьомкінська, 147-а</t>
  </si>
  <si>
    <t>Поточний ремонт приміщення з заміною протипожежних дверей   ММК за адресою: м.Миколаїв, вул. Котельна, 8</t>
  </si>
  <si>
    <t>Поточний ремонт санвузлів ЗЗСО № 22</t>
  </si>
  <si>
    <t xml:space="preserve">  м. Миколаїв       54029                 вул. Робоча, 8</t>
  </si>
  <si>
    <t>Поточний ремонт огорожі  ЗЗСО № 25</t>
  </si>
  <si>
    <t>Заклад загальної середньої освіти № 25</t>
  </si>
  <si>
    <t xml:space="preserve">  м. Миколаїв       54020               вул. Защука, 2А</t>
  </si>
  <si>
    <t>Поточний ремонт спортзалу гімназії № 3</t>
  </si>
  <si>
    <t>м.Миколаїв, 540528   пр.Корабелів, 12-Г</t>
  </si>
  <si>
    <t>ФОП Бердник А.М.</t>
  </si>
  <si>
    <t>Поточний ремонт приміщення  ЗЗСО № 36</t>
  </si>
  <si>
    <t>Заклад загальної середньої освіти № 36</t>
  </si>
  <si>
    <t xml:space="preserve">  м. Миколаїв       54055               вул. Погранична, 143</t>
  </si>
  <si>
    <t>Поточний ремонт приміщення з заміною протипожежних дверей   ЗЗСО № 24</t>
  </si>
  <si>
    <t xml:space="preserve">  м. Миколаїв       54048               вул. Лісова, 1</t>
  </si>
  <si>
    <t>Поточний ремонт приміщення  ЗЗСО № 28</t>
  </si>
  <si>
    <t>Заклад загальної середньої освіти № 28</t>
  </si>
  <si>
    <t xml:space="preserve">  м. Миколаїв       54018                 вул. Чайковського, 30</t>
  </si>
  <si>
    <t xml:space="preserve">поточний ремонт приміщення ЗОШ№54 </t>
  </si>
  <si>
    <t xml:space="preserve">  м. Миколаїв       54052               вул.Корабелів,10</t>
  </si>
  <si>
    <t>поточний ремонт системи опалення   ЗОШ № 53</t>
  </si>
  <si>
    <t>Заклад загальної середньої освіти № 53</t>
  </si>
  <si>
    <t xml:space="preserve">  м. Миколаїв       54003                 вул. Потьомкінська,154</t>
  </si>
  <si>
    <t>Часткова оплата за поточний ремонт системи водопостачання  ЗЗСО № 51</t>
  </si>
  <si>
    <t xml:space="preserve">  м. Миколаїв       54058                 вул. Лазурна, 46</t>
  </si>
  <si>
    <t>поточний ремонт системи опалення ЗОШ № 51</t>
  </si>
  <si>
    <t>ФОП Кілочек С.В.</t>
  </si>
  <si>
    <t>поточний ремонт системи енергопостачання ЗОШ № 51</t>
  </si>
  <si>
    <t>Поточний ремонт будівлі  ЗЗСО № 32</t>
  </si>
  <si>
    <t>Заклад загальної середньої освіти № 32</t>
  </si>
  <si>
    <t xml:space="preserve">  м. Миколаїв       54025                 вул. Оберегова (Гайдара), 1</t>
  </si>
  <si>
    <t>Поточний ремонт покрівлі гімназії № 4</t>
  </si>
  <si>
    <t>м.Миколаїв, 54058   вул. Лазурна, 48</t>
  </si>
  <si>
    <t>Поточний ремонт приміщення   Класичного ліцею</t>
  </si>
  <si>
    <t>Класичний ліцей міської ради Миколаївської області</t>
  </si>
  <si>
    <t xml:space="preserve">  м. Миколаїв       54025                 пров. Парусний, 3</t>
  </si>
  <si>
    <t>Поточний ремонт приміщення з заміною протипожежних дверей   Класичного ліцею</t>
  </si>
  <si>
    <t>Поточний ремонт приміщення  ЗЗСО № 6</t>
  </si>
  <si>
    <t xml:space="preserve">  м. Миколаїв       54038                 вул. Курортна, 2-А</t>
  </si>
  <si>
    <t>Поточний ремонт :вогнезахисна обробка деревяних конструкцій покрівлі будівлі ЗЗСО № 50</t>
  </si>
  <si>
    <t>Поточний ремонт системи енергопостачання  ММК</t>
  </si>
  <si>
    <t>Поточний ремонт санвузла  ММК</t>
  </si>
  <si>
    <t>Поточний ремонт приміщення з заміною металопластикових вікон  та дверей ЗЗСО № 4</t>
  </si>
  <si>
    <t>Заклад загальної середньої освіти № 4</t>
  </si>
  <si>
    <t xml:space="preserve">  м. Миколаїв       54017                 вул. Мала Морська, 78</t>
  </si>
  <si>
    <t xml:space="preserve">поточний ремонт приміщень ЗОШ №4 </t>
  </si>
  <si>
    <t>Поточний ремонт системи водовідведення  ЗЗСО № 57</t>
  </si>
  <si>
    <t>Поточний ремонт :вогнезахисна обробка деревяних конструкцій покрівлі будівлі ЗЗСО № 22</t>
  </si>
  <si>
    <t xml:space="preserve"> ФОП Волошин О.Г.</t>
  </si>
  <si>
    <t>Поточний ремонт санвузла  ЗЗСО № 40</t>
  </si>
  <si>
    <t xml:space="preserve">  м. Миколаїв       54050                 вул. Металургів, 97/1</t>
  </si>
  <si>
    <t xml:space="preserve">Поточний ремонт приміщення МВЗШ </t>
  </si>
  <si>
    <t xml:space="preserve">Миколаївська вечірня школа з заочною формою навчання   Миколаївської міської ради </t>
  </si>
  <si>
    <t>ФОП Чубов І.М.</t>
  </si>
  <si>
    <t>Поточний ремонт приміщення  ЗЗСО № 31</t>
  </si>
  <si>
    <t>Заклад загальної середньої освіти № 31</t>
  </si>
  <si>
    <t xml:space="preserve">  м. Миколаїв       54055                 вул. 1-Слобідська, 42</t>
  </si>
  <si>
    <t>Поточний ремонт :вогнезахисна обробка деревяних конструкцій покрівлі будівлі ПУГ</t>
  </si>
  <si>
    <t>Перша українська гімназія Миколаївської міської ради Миколаївської області</t>
  </si>
  <si>
    <t xml:space="preserve">  м. Миколаїв       54030                 вул.Нікольська, 34</t>
  </si>
  <si>
    <t>Поточний ремонт :вогнезахисна обробка деревяних конструкцій покрівлі будівлі ММК</t>
  </si>
  <si>
    <t>Поточний ремонт покрівлі з улаштуванням блискавки захисту будівлі ЗЗСО № 34</t>
  </si>
  <si>
    <t>м.Миколаїв, 54017   вул.Лягіна, 28</t>
  </si>
  <si>
    <t xml:space="preserve">поточний ремонт приміщення ЗОШ№47 </t>
  </si>
  <si>
    <t>Заклад загальної середньої освіти № 47</t>
  </si>
  <si>
    <t>м.Миколаїв, 54050   вул.Торгова,72</t>
  </si>
  <si>
    <t>поточний ремонт санвузлів ЗОШ№47</t>
  </si>
  <si>
    <t>Поточний ремонт приміщення з заміною вікон   ЗЗСО № 46</t>
  </si>
  <si>
    <t xml:space="preserve">Поточний ремонт фасаду ЗОШ№ 61 </t>
  </si>
  <si>
    <t>ТОВ " АРЕНА СПОРТ 2011"</t>
  </si>
  <si>
    <t>Поточний ремонт двору ЗОШ № 61</t>
  </si>
  <si>
    <t>ПП "МОНТАЖ-ТЕХНОЛОГИЯ"</t>
  </si>
  <si>
    <t>Поточний ремонт приміщень у ЗОШ № 60</t>
  </si>
  <si>
    <t>Заклад загальної середньої освіти № 60</t>
  </si>
  <si>
    <t>м.Миколаїв, 54036  вул. Черноморська1а</t>
  </si>
  <si>
    <t>ФОП Бондаренко В.М.</t>
  </si>
  <si>
    <t xml:space="preserve">Поточний ремонт опалення ЗОШ№24 </t>
  </si>
  <si>
    <t>м.Миколаїв, 54048   вул.Лісова, 2</t>
  </si>
  <si>
    <t>ТОВ "ГЕРК"</t>
  </si>
  <si>
    <t>поточний ремонт приміщень ЗОШ № 49</t>
  </si>
  <si>
    <t>Заклад загальної середньої освіти № 49</t>
  </si>
  <si>
    <t>м.Миколаїв, 54051   вул. Кобзарська,15</t>
  </si>
  <si>
    <t xml:space="preserve">поточний ремонт двору МЗВШ </t>
  </si>
  <si>
    <t>м.Миколаїв, 54020   вул. Пушкінська,73а</t>
  </si>
  <si>
    <t>Поточний ремонт приміщення Юридичного ліцею</t>
  </si>
  <si>
    <t>Миколаївський Юридичний ліцей Миколаївської міської ради Миколаївської області</t>
  </si>
  <si>
    <t>м.Миколаїв, 54056   пр.Миру, 23-Г</t>
  </si>
  <si>
    <t>Поточний ремонт приміщення з заміною вікон та дверей Гімназії № 4</t>
  </si>
  <si>
    <t xml:space="preserve">поточний ремонт приміщення ЗОШ № 43 </t>
  </si>
  <si>
    <t>м. Миколаїв, 54050 пр. Богоявленській,291</t>
  </si>
  <si>
    <t>Поточний ремонт системиводопостачання,  водовідведення ЗЗСО № 42</t>
  </si>
  <si>
    <t>м.Миколаїв, 54031   вул.Електронна, 73</t>
  </si>
  <si>
    <t>поточний ремонт приміщень ЗОШ№39</t>
  </si>
  <si>
    <t>Заклад загальної середньої освіти № 39</t>
  </si>
  <si>
    <t>м.Миколаїв, 54030   вул.Нікольська,6</t>
  </si>
  <si>
    <t>Поточний ремонт покрівлі ЗЗСО № 30</t>
  </si>
  <si>
    <t>м.Миколаїв, 54007   вул.Квітнева, 50</t>
  </si>
  <si>
    <t>Поточний ремонт системи водопостачання, водовідведення, каналізації ЗЗСО № 27</t>
  </si>
  <si>
    <t>Заклад загальної середньої освіти № 27</t>
  </si>
  <si>
    <t>м.Миколаїв, 54007   вул.О.Янати, 70</t>
  </si>
  <si>
    <t>ТОВ "НИКПОЖТЕХСЕРВИС"</t>
  </si>
  <si>
    <t>Поточний ремонт :вогнезахисна обробка деревяних конструкцій покрівлі будівлі ЗЗСО № 18</t>
  </si>
  <si>
    <t>Поточний ремонт приміщення з заміною вікон та дверей ЗЗСО № 10</t>
  </si>
  <si>
    <t>Заклад загальної середньої освіти № 10</t>
  </si>
  <si>
    <t>м.Миколаїв, 54034   пр.Богоявленський, 20б</t>
  </si>
  <si>
    <t xml:space="preserve">поточний ремонт системи опалення ЗОШ № 14 </t>
  </si>
  <si>
    <t>Заклад загальної середньої освіти № 14</t>
  </si>
  <si>
    <t>м. Миколаїв      54037                      вул. Вільна,38</t>
  </si>
  <si>
    <t>Поточний ремонтсистеми електропостачання ЗЗСО № 3</t>
  </si>
  <si>
    <t>Заклад загальної середньої освіти № 3</t>
  </si>
  <si>
    <t>м. Миколаїв      54003                      вул. Чкалова,114</t>
  </si>
  <si>
    <t>Поточний ремонт покрівлі з улаштуванням блискавки захисту будівлі ЗДО № 47</t>
  </si>
  <si>
    <t xml:space="preserve">Заклад дошкільної освіти № 47 "Барвинок" </t>
  </si>
  <si>
    <t>м. Миколаїв      54034                       пр. Миру, 13-А</t>
  </si>
  <si>
    <t>Поточний ремонт харчоблоку  ЗДО № 84</t>
  </si>
  <si>
    <t xml:space="preserve">Заклад дошкільної освіти № 84 "Журавлик" </t>
  </si>
  <si>
    <t xml:space="preserve">  м. Миколаїв       54025                 пр. Героїв України, 57-А</t>
  </si>
  <si>
    <t>Поточний ремонт приміщення  ЗДО № 106</t>
  </si>
  <si>
    <t xml:space="preserve">Заклад дошкільної освіти № 106 "Вишенька" </t>
  </si>
  <si>
    <t>Поточний ремонт харчоблоку  ЗДО № 128</t>
  </si>
  <si>
    <t xml:space="preserve">Заклад дошкільної освіти № 128  "Сонечко" </t>
  </si>
  <si>
    <t xml:space="preserve">  м. Миколаїв           54001                                       вул. Адмірала Макарова, 62-а</t>
  </si>
  <si>
    <t>Поточний ремонт приміщення з заміною металопластикових вікон  ЗДО № 93</t>
  </si>
  <si>
    <t xml:space="preserve">Заклад дошкільної освіти № 93 "Ювілейний" </t>
  </si>
  <si>
    <t xml:space="preserve">  м. Миколаїв           54034                                       пр. Богоявленський, 24/1</t>
  </si>
  <si>
    <t>Поточний ремонт приміщення  ЗДО № 47</t>
  </si>
  <si>
    <t>Поточний ремонт системи електропостачання ЗДО № 104</t>
  </si>
  <si>
    <t xml:space="preserve">Заклад дошкільної освіти № 104 "Троянда" </t>
  </si>
  <si>
    <t xml:space="preserve"> м. Миколаїв           54050            вул.Торгова, 59</t>
  </si>
  <si>
    <t>Поточний ремонт системи опалення ЗДО № 29</t>
  </si>
  <si>
    <t xml:space="preserve"> м. Миколаїв           54003            вул.Колодязна, 9</t>
  </si>
  <si>
    <t>Поточний ремонт :вогнезахисна обробка деревяних конструкцій покрівлі будівлі ЗДО № 104</t>
  </si>
  <si>
    <t>Поточний ремонт санвузла ЗДО № 85</t>
  </si>
  <si>
    <t xml:space="preserve">Заклад дошкільної освіти № 85 "Світлячок" </t>
  </si>
  <si>
    <t xml:space="preserve">  м. Миколаїв       54029                 вул. 8 березня, 22Б</t>
  </si>
  <si>
    <t>Поточний ремонт приміщення з заміною металопластикових вікон  ЗДО № 37</t>
  </si>
  <si>
    <t xml:space="preserve">Заклад дошкільної освіти № 37 "Казка" </t>
  </si>
  <si>
    <t xml:space="preserve"> м. Миколаїв           54056            вул. Театральна, 51-А</t>
  </si>
  <si>
    <t>Поточний ремонт подвір'я ЗДО № 147</t>
  </si>
  <si>
    <t xml:space="preserve">Заклад дошкільної освіти № 147 "Зіронька" </t>
  </si>
  <si>
    <t xml:space="preserve">  м. Миколаїв       57156  В.Корениха      вул. Гарнізонна, 10А</t>
  </si>
  <si>
    <t>Поточний ремонт харчоблоку  ЗДО № 2</t>
  </si>
  <si>
    <t>Поточний ремонт приміщення  ЗДО № 17</t>
  </si>
  <si>
    <t xml:space="preserve"> м. Миколаїв           54031            вул.Космонавтів, 144Б</t>
  </si>
  <si>
    <t>Поточний ремонт будівлі  ЗДО № 51</t>
  </si>
  <si>
    <t xml:space="preserve">Заклад дошкільної освіти № 51 "Супутник" </t>
  </si>
  <si>
    <t xml:space="preserve">  м. Миколаїв       54029                 пр.Центральний, 26В</t>
  </si>
  <si>
    <t>Поточний ремонт приміщення  ЗДО № 138</t>
  </si>
  <si>
    <t xml:space="preserve">Заклад дошкільної освіти № 138 </t>
  </si>
  <si>
    <t xml:space="preserve"> м. Миколаїв           54052            вул.Генерала Попеля, 79</t>
  </si>
  <si>
    <t>Поточний ремонт системи каналізації ЗДО № 37</t>
  </si>
  <si>
    <t>Поточний ремонт системи опалення ЗДО № 147</t>
  </si>
  <si>
    <t>Поточний ремонт :вогнезахисна обробка деревяних конструкцій покрівлі будівлі ЗДО № 47</t>
  </si>
  <si>
    <t>Поточний ремонт подвіря  ЗДО № 95</t>
  </si>
  <si>
    <t xml:space="preserve">Заклад дошкільної освіти № 95 "Бджілка" </t>
  </si>
  <si>
    <t xml:space="preserve">  м. Миколаїв       54028                 вул. Космонавтів, 67А</t>
  </si>
  <si>
    <t>Поточний ремонт приміщення з заміною протипожежних дверей  ЗДО № 74</t>
  </si>
  <si>
    <t xml:space="preserve">Заклад дошкільної освіти № 74 "Якорьок" </t>
  </si>
  <si>
    <t xml:space="preserve">  м. Миколаїв       54030                 вул. Терасна, 12а</t>
  </si>
  <si>
    <t>Поточний ремонт приміщення  ЗДО № 104</t>
  </si>
  <si>
    <t>Поточний ремонт подвір'я ЗДО № 50</t>
  </si>
  <si>
    <t>Поточний ремонт приміщення  ЗДО № 125</t>
  </si>
  <si>
    <t xml:space="preserve">Заклад дошкільної освіти № 125 "Іскорка" </t>
  </si>
  <si>
    <t xml:space="preserve"> м. Миколаїв           54052            вул.Океанівська  (Артема), 6</t>
  </si>
  <si>
    <t>ФОП Седакова Т.В.</t>
  </si>
  <si>
    <t>Поточний ремонт двору ЗДО № 85</t>
  </si>
  <si>
    <t>Поточний ремонт :вогнезахисна обробка деревяних конструкцій покрівлі будівлі ЗДО № 68</t>
  </si>
  <si>
    <t xml:space="preserve">  м. Миколаїв       54039                 вул. 1 Екіпажна (Урицького), 4</t>
  </si>
  <si>
    <t>ТОВ "Медтехсервис"</t>
  </si>
  <si>
    <t>Поточний ремонт енергопостачання ЗДО № 68</t>
  </si>
  <si>
    <t>Поточний ремонт двору ЗДО № 82</t>
  </si>
  <si>
    <t xml:space="preserve">Заклад дошкільної освіти № 82 "Лебідь" </t>
  </si>
  <si>
    <t xml:space="preserve">  м. Миколаїв       54034                 пр. Богоявленський, 20-А</t>
  </si>
  <si>
    <t>Поточний ремонт :вогнезахисна обробка деревяних конструкцій покрівлі будівлі ЗДО № 85</t>
  </si>
  <si>
    <t>Поточний ремонт подвіря ЗДО № 1</t>
  </si>
  <si>
    <t xml:space="preserve">  м. Миколаїв       54046                 вул. Архітектора Старова, 6-Г</t>
  </si>
  <si>
    <t>Поточний ремонт приміщення ЗДО № 49</t>
  </si>
  <si>
    <t xml:space="preserve">  м. Миколаїв       54058                 вул. Лазурна, 44</t>
  </si>
  <si>
    <t>ТОВ "АльянсБуд Миколаїв"</t>
  </si>
  <si>
    <t>Поточний ремонт приміщення з заміною вікон  ЗДО № 12</t>
  </si>
  <si>
    <t xml:space="preserve">Заклад дошкільної освіти № 12 "Кораблик" </t>
  </si>
  <si>
    <t xml:space="preserve">  м. Миколаїв     54058               вул. Лазурна, 22</t>
  </si>
  <si>
    <t>Поточний ремонт веранди ЗДО № 59</t>
  </si>
  <si>
    <t xml:space="preserve">Заклад дошкільної освіти № 59 "Перлинка" </t>
  </si>
  <si>
    <t xml:space="preserve"> м. Миколаїв           540157            вул.Бузника,12-а</t>
  </si>
  <si>
    <t>Поточний ремонт приміщення з заміною металопластикових вікон  ЗДО № 125</t>
  </si>
  <si>
    <t>Поточний ремонт системи водопостачання ЗДО № 66</t>
  </si>
  <si>
    <t xml:space="preserve"> м. Миколаїв           54007            вул.Квітнева, 4</t>
  </si>
  <si>
    <t>Поточний ремонт :вогнезахисна обробка деревяних конструкцій покрівлі будівлі ЗДО № 138</t>
  </si>
  <si>
    <t>Поточний ремонт системи водопостачання ЗДО № 37</t>
  </si>
  <si>
    <t>поточний ремонт системи водопостачання в ДНЗ № 37</t>
  </si>
  <si>
    <t xml:space="preserve"> м. Миколаїв           54050            вул. Металургів, 30</t>
  </si>
  <si>
    <t>Поточний ремонт системи опалення ЗДО № 141</t>
  </si>
  <si>
    <t xml:space="preserve">Заклад дошкільної освіти № 141 "Зірочка" </t>
  </si>
  <si>
    <t xml:space="preserve"> м. Миколаїв           54025            пр.Героїв України, 85-А</t>
  </si>
  <si>
    <t>Поточний ремонт двору ЗДО № 93</t>
  </si>
  <si>
    <t>Поточний ремонт системи водопостачання ЗДО № 92</t>
  </si>
  <si>
    <t>Поточний ремонт двору ЗДО № 75</t>
  </si>
  <si>
    <t xml:space="preserve">Заклад дошкільної освіти № 75 "Волошка" </t>
  </si>
  <si>
    <t xml:space="preserve">  м. Миколаїв     54028               вул. 3 Лінія, 17-А</t>
  </si>
  <si>
    <t>Поточний ремонт двору ЗДО № 48</t>
  </si>
  <si>
    <t xml:space="preserve">Заклад дошкільної освіти № 48 "Ластівка" </t>
  </si>
  <si>
    <t xml:space="preserve">  м. Миколаїв       54017                 вул. Громадянська, 44б</t>
  </si>
  <si>
    <t>Управління освіти Миколаївської міської ради</t>
  </si>
  <si>
    <t>Управління земельних ресурсів Миколаївської міської ради</t>
  </si>
  <si>
    <t>Всього по притулку</t>
  </si>
  <si>
    <t>ФОП Костенко Д.С.</t>
  </si>
  <si>
    <t>Роботи по надання послуг з виготовлення та встановлення (монтажу) метало пластикових конструкцій</t>
  </si>
  <si>
    <t>Поточний ремонт приміщення- квартири переданої управління комунального майна по вулиці 2 Набережна, буд1 кв.3</t>
  </si>
  <si>
    <t>м.Миколаїв вул.2Набережна буд.1-д</t>
  </si>
  <si>
    <t>ФОП Голубієвська Д.С.</t>
  </si>
  <si>
    <t>Ремонтно-будівельні роботи: штукатурка, грунтування, шпакювання стін,стелі,фарбування стін, заміна водосточних труб.</t>
  </si>
  <si>
    <t>КУ "Міский геріатричний будинок милосердя імені Святого Миколая"</t>
  </si>
  <si>
    <t>Всього по МТЦ</t>
  </si>
  <si>
    <t>ТОВ "Дарісбуд"</t>
  </si>
  <si>
    <t>Поточний ремонт електромережі кабінету</t>
  </si>
  <si>
    <t>Відділення денного перебування Корабельного району</t>
  </si>
  <si>
    <t>м.Миколаїв, вул. Металургів,8/4</t>
  </si>
  <si>
    <t>Поточний ремонт приміщення (встановлення перегородки)</t>
  </si>
  <si>
    <t>Приміщення адміністрації МТЦ</t>
  </si>
  <si>
    <t>м.Миколаїв, вул.Морехідна,9/2</t>
  </si>
  <si>
    <t>ТОВ НДЦ "Будівельні конструкції"</t>
  </si>
  <si>
    <t>Обстеження технічного стану будівельної конструкції основної будівлі</t>
  </si>
  <si>
    <t xml:space="preserve">Будівельна конструкція основної будівлі відділення Заводського району </t>
  </si>
  <si>
    <t xml:space="preserve">м.Миколаїв, вул.Кузнецька,83  </t>
  </si>
  <si>
    <t xml:space="preserve">Поточний ремонт приміщення </t>
  </si>
  <si>
    <t xml:space="preserve">Приміщення в відділеннях Центрального району </t>
  </si>
  <si>
    <t>м.Миколаїв, вул. Шевченка,19-А</t>
  </si>
  <si>
    <t>Поточний ремонт приміщень</t>
  </si>
  <si>
    <t xml:space="preserve">Будівля  відділеннь Інгульського району </t>
  </si>
  <si>
    <t>м.Миколаїв, вул. 12 Поздовжня,50-А</t>
  </si>
  <si>
    <t>Поточний ремонт покрівлі на будівлі</t>
  </si>
  <si>
    <t>м.Миколаїв,  пр.Богоявленський,301/2</t>
  </si>
  <si>
    <t>Фарбувальні роботи вітрини актової зали</t>
  </si>
  <si>
    <t xml:space="preserve">Електромонтажні роботи по облаштуванню зовнішнього  освітлення </t>
  </si>
  <si>
    <t xml:space="preserve">Поточний ремонт електромережі </t>
  </si>
  <si>
    <t xml:space="preserve">Приміщення в відділеннях Корабельного району </t>
  </si>
  <si>
    <t>Міський територіальний центр соціального обслуговування (надання соціальних послуг)</t>
  </si>
  <si>
    <t>по ДПСЗН</t>
  </si>
  <si>
    <t>ПП Айперон Плюс</t>
  </si>
  <si>
    <t>Встановлення та налаштування системи відеоспостереженняв УСВіК Заводського р-ну м.Миколаєва</t>
  </si>
  <si>
    <t>Поточний ремонт приміщення УСВіК Заводського р-ну</t>
  </si>
  <si>
    <t>м.Миколаїв, вул. Морехідна, 9/2</t>
  </si>
  <si>
    <t>Встановлення та налаштування системи відеоспостереженняв УСВіК Центрального р-ну м.Миколаєва</t>
  </si>
  <si>
    <t>Поточний ремонт приміщення УСВіК Центрального р-ну</t>
  </si>
  <si>
    <t>м.Миколаїв, вул. Декабристів, 25</t>
  </si>
  <si>
    <t>ПП Югтепломер-сервіс</t>
  </si>
  <si>
    <t>Поточний ремонт стстеми опалення в приміщенні ДПСЗН ММР за адресою вул. Мала Морська , 19</t>
  </si>
  <si>
    <t>Поточний ремонт приміщення ДПСЗН ММР за адресою вул. Мала Морська , 19</t>
  </si>
  <si>
    <t>м.Миколаїв, вул. Мала Морська, 19</t>
  </si>
  <si>
    <t>Департамент праці та соціального захисту населення Миколаївської міської ради</t>
  </si>
  <si>
    <t>Департамент внутрішнього фінансового контролю, нагляду та протидії корупції Миколаївської міської ради</t>
  </si>
  <si>
    <t>Департамент з надання адміністративних послуг Миколаївської міської ради</t>
  </si>
  <si>
    <t>поточний ремонт нежитлового приміщення</t>
  </si>
  <si>
    <t>Управління ДАБК ММР</t>
  </si>
  <si>
    <t>м. Миколаїв, вул. Херсонське шосе 48/8</t>
  </si>
  <si>
    <t>Управління державного архітектурно-будівельного контролю Миколаївської міської ради</t>
  </si>
  <si>
    <t>Управління комунального майна Миколаївської міської ради</t>
  </si>
  <si>
    <t>Департамент фінансів Миколаївської міської ради</t>
  </si>
  <si>
    <t>Департамент енергетики, енергозбередення та запровадження інноваційних технологій Миколаївської міської ради.</t>
  </si>
  <si>
    <t>Департамент архітектури та містобудування  Миколаївської міської ради</t>
  </si>
  <si>
    <t>ТОВ “Іннтехно”</t>
  </si>
  <si>
    <t xml:space="preserve">поточний ремонт </t>
  </si>
  <si>
    <t>складське приміщення</t>
  </si>
  <si>
    <t>вул.В.Чорновола,4/3</t>
  </si>
  <si>
    <t>поточний ремонт і технічне обслуговування електоро-ручних вентиляторів</t>
  </si>
  <si>
    <t>захисна споруда</t>
  </si>
  <si>
    <t>пр.Миру,2а</t>
  </si>
  <si>
    <t>Управління з питань НС та ЦЗН ММР</t>
  </si>
  <si>
    <t>Поточний ремонт покрівлі</t>
  </si>
  <si>
    <t>ДЮСШ №2</t>
  </si>
  <si>
    <t>м.Миколаїв вул.Спортивна,11</t>
  </si>
  <si>
    <t>ТОВ "Ночний дозор"</t>
  </si>
  <si>
    <t xml:space="preserve">Мотаж автоматичної  пожежної сигналазації </t>
  </si>
  <si>
    <t>ДЮСШ №3</t>
  </si>
  <si>
    <t>м.Миколаїв вул.Погранична  ,45</t>
  </si>
  <si>
    <t xml:space="preserve">Монтаж блискозахисту будівель та споруд </t>
  </si>
  <si>
    <t>ДЮСШ №7</t>
  </si>
  <si>
    <t>м.Миколаїв вул.Артилерійська, 20</t>
  </si>
  <si>
    <t xml:space="preserve">Монтаж блискозахисту будівель та споруд   </t>
  </si>
  <si>
    <t>ДЮСШ №5</t>
  </si>
  <si>
    <t>м.Миколаїв вул.Приозерна, 2</t>
  </si>
  <si>
    <t>Управління у справах фізичної культури і спорту ММР</t>
  </si>
  <si>
    <t>Управління капітального будівництва Миколаївської міської ради</t>
  </si>
  <si>
    <t>ФОП  Чубов І.М.</t>
  </si>
  <si>
    <t>Аварійно відновлювальні роботи покрівлі у СА №6 КНП ММР ЦПМСД №4</t>
  </si>
  <si>
    <t>ЦПМСД №4 -  поточний ремонт з ліквідації наслідків стихийного лиха                                  (29,990 тис.грн.)</t>
  </si>
  <si>
    <t>м.Миколаїв, вул. Ламбертівська, 37</t>
  </si>
  <si>
    <t>ФОП  Коцеруба А.І.</t>
  </si>
  <si>
    <t>Поточний ремонт покрівлі у приміщеннях КНП ММР МДЛ №2</t>
  </si>
  <si>
    <t>ДЛ №2 -  поточний ремонт з ліквідації наслідків стихийного лиха                                  (29,990 тис.грн.)</t>
  </si>
  <si>
    <t>м. Миколаїв вул. Рюміна, 5</t>
  </si>
  <si>
    <t>Поточний ремонт покрівлі у приміщеннях КНП ММР МЛ №1</t>
  </si>
  <si>
    <t>МЛ №1 - поточний ремонт з ліквідації наслідків стихийного лиха                 (48,959 тис. грн.)</t>
  </si>
  <si>
    <t>м.Миколаїв, вул. 2 Екіпажна, 5</t>
  </si>
  <si>
    <t>КНВП  "Тріботехника</t>
  </si>
  <si>
    <t>Поточний ремонт із заміною вікон у приміщенні неврологічного відділення КНП ММР МЛ №1</t>
  </si>
  <si>
    <t xml:space="preserve">МЛ №1 - поточний ремонт </t>
  </si>
  <si>
    <t>Управління охорони здоров'я Миколаївської міської ради</t>
  </si>
  <si>
    <t>Виконавець робіт/послуг (підрядник)</t>
  </si>
  <si>
    <t>Виконано, тис.грн. (з трьома знаками)</t>
  </si>
  <si>
    <t>Види робіт/послуг (розшифрувати)</t>
  </si>
  <si>
    <t>Назва об'єкту</t>
  </si>
  <si>
    <t>Адреса</t>
  </si>
  <si>
    <t>тис.грн.</t>
  </si>
  <si>
    <t xml:space="preserve">Інформація про виконання поточних ремонтів за 9 місяців 2020 року по  бюджету м. Миколаєва в розрізі головних розпорядників коштів </t>
  </si>
</sst>
</file>

<file path=xl/styles.xml><?xml version="1.0" encoding="utf-8"?>
<styleSheet xmlns="http://schemas.openxmlformats.org/spreadsheetml/2006/main">
  <numFmts count="12">
    <numFmt numFmtId="164" formatCode="0.000"/>
    <numFmt numFmtId="165" formatCode="#,##0.000"/>
    <numFmt numFmtId="166" formatCode="#,##0.000\ _₴"/>
    <numFmt numFmtId="167" formatCode="0.0_)"/>
    <numFmt numFmtId="168" formatCode="0.00000"/>
    <numFmt numFmtId="169" formatCode="#,##0.000000"/>
    <numFmt numFmtId="170" formatCode="#,##0.00_ ;\-#,##0.00\ "/>
    <numFmt numFmtId="171" formatCode="#,##0.000_ ;\-#,##0.000\ "/>
    <numFmt numFmtId="172" formatCode="0.0000"/>
    <numFmt numFmtId="173" formatCode="dd/mm/yy;@"/>
    <numFmt numFmtId="174" formatCode="#,##0.00000"/>
    <numFmt numFmtId="175" formatCode="#,##0.000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3.2"/>
      <color theme="10"/>
      <name val="Calibri"/>
      <family val="2"/>
      <charset val="204"/>
    </font>
    <font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7" fillId="0" borderId="0">
      <alignment vertical="top"/>
    </xf>
    <xf numFmtId="0" fontId="15" fillId="0" borderId="0"/>
    <xf numFmtId="0" fontId="11" fillId="0" borderId="0"/>
    <xf numFmtId="0" fontId="1" fillId="0" borderId="0"/>
    <xf numFmtId="0" fontId="29" fillId="0" borderId="0"/>
  </cellStyleXfs>
  <cellXfs count="307">
    <xf numFmtId="0" fontId="0" fillId="0" borderId="0" xfId="0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164" fontId="4" fillId="0" borderId="1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right" vertical="top"/>
    </xf>
    <xf numFmtId="164" fontId="4" fillId="0" borderId="2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5" fillId="0" borderId="4" xfId="0" applyFont="1" applyFill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center" wrapText="1"/>
    </xf>
    <xf numFmtId="165" fontId="5" fillId="0" borderId="6" xfId="0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166" fontId="6" fillId="0" borderId="9" xfId="0" applyNumberFormat="1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/>
    </xf>
    <xf numFmtId="0" fontId="3" fillId="0" borderId="8" xfId="0" applyFont="1" applyFill="1" applyBorder="1" applyAlignment="1">
      <alignment horizontal="left" vertical="center" wrapText="1"/>
    </xf>
    <xf numFmtId="166" fontId="3" fillId="0" borderId="8" xfId="0" applyNumberFormat="1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9" fillId="0" borderId="1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166" fontId="7" fillId="0" borderId="8" xfId="0" applyNumberFormat="1" applyFont="1" applyFill="1" applyBorder="1" applyAlignment="1">
      <alignment horizontal="right" vertical="top"/>
    </xf>
    <xf numFmtId="0" fontId="7" fillId="0" borderId="8" xfId="0" applyFont="1" applyFill="1" applyBorder="1" applyAlignment="1">
      <alignment vertical="top"/>
    </xf>
    <xf numFmtId="0" fontId="7" fillId="0" borderId="4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165" fontId="3" fillId="0" borderId="8" xfId="0" applyNumberFormat="1" applyFont="1" applyFill="1" applyBorder="1" applyAlignment="1">
      <alignment horizontal="left" wrapText="1"/>
    </xf>
    <xf numFmtId="166" fontId="8" fillId="0" borderId="9" xfId="0" applyNumberFormat="1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vertical="top" wrapText="1"/>
    </xf>
    <xf numFmtId="166" fontId="7" fillId="0" borderId="9" xfId="2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horizontal="left" wrapText="1"/>
    </xf>
    <xf numFmtId="166" fontId="3" fillId="0" borderId="9" xfId="0" applyNumberFormat="1" applyFont="1" applyFill="1" applyBorder="1" applyAlignment="1">
      <alignment horizontal="right" vertical="top" wrapText="1"/>
    </xf>
    <xf numFmtId="49" fontId="7" fillId="0" borderId="8" xfId="3" applyNumberFormat="1" applyFont="1" applyFill="1" applyBorder="1" applyAlignment="1">
      <alignment vertical="top" wrapText="1"/>
    </xf>
    <xf numFmtId="164" fontId="3" fillId="0" borderId="8" xfId="0" applyNumberFormat="1" applyFont="1" applyFill="1" applyBorder="1" applyAlignment="1">
      <alignment horizontal="left"/>
    </xf>
    <xf numFmtId="166" fontId="3" fillId="0" borderId="9" xfId="0" applyNumberFormat="1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left"/>
    </xf>
    <xf numFmtId="166" fontId="7" fillId="0" borderId="8" xfId="0" applyNumberFormat="1" applyFont="1" applyFill="1" applyBorder="1" applyAlignment="1">
      <alignment horizontal="left" vertical="center"/>
    </xf>
    <xf numFmtId="166" fontId="8" fillId="0" borderId="8" xfId="0" applyNumberFormat="1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vertical="center" wrapText="1"/>
    </xf>
    <xf numFmtId="0" fontId="12" fillId="0" borderId="8" xfId="4" applyFont="1" applyFill="1" applyBorder="1" applyAlignment="1">
      <alignment horizontal="left" vertical="center" wrapText="1"/>
    </xf>
    <xf numFmtId="166" fontId="12" fillId="0" borderId="8" xfId="4" applyNumberFormat="1" applyFont="1" applyFill="1" applyBorder="1" applyAlignment="1">
      <alignment horizontal="right" vertical="top" wrapText="1"/>
    </xf>
    <xf numFmtId="0" fontId="12" fillId="0" borderId="8" xfId="4" applyFont="1" applyFill="1" applyBorder="1" applyAlignment="1">
      <alignment vertical="top" wrapText="1"/>
    </xf>
    <xf numFmtId="0" fontId="12" fillId="0" borderId="8" xfId="4" applyFont="1" applyFill="1" applyBorder="1" applyAlignment="1">
      <alignment vertical="top" wrapText="1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6" fontId="4" fillId="0" borderId="16" xfId="5" applyNumberFormat="1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/>
    </xf>
    <xf numFmtId="0" fontId="6" fillId="0" borderId="13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7" fillId="0" borderId="9" xfId="0" applyFont="1" applyFill="1" applyBorder="1" applyAlignment="1">
      <alignment vertical="top" wrapText="1"/>
    </xf>
    <xf numFmtId="166" fontId="7" fillId="0" borderId="8" xfId="0" applyNumberFormat="1" applyFont="1" applyFill="1" applyBorder="1" applyAlignment="1">
      <alignment horizontal="right" vertical="top" wrapText="1"/>
    </xf>
    <xf numFmtId="0" fontId="7" fillId="0" borderId="8" xfId="1" applyFont="1" applyFill="1" applyBorder="1" applyAlignment="1">
      <alignment vertical="top" wrapText="1"/>
    </xf>
    <xf numFmtId="166" fontId="5" fillId="0" borderId="8" xfId="0" applyNumberFormat="1" applyFont="1" applyFill="1" applyBorder="1" applyAlignment="1">
      <alignment horizontal="right" vertical="top" wrapText="1"/>
    </xf>
    <xf numFmtId="166" fontId="12" fillId="0" borderId="8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right" vertical="top"/>
    </xf>
    <xf numFmtId="164" fontId="4" fillId="0" borderId="8" xfId="0" applyNumberFormat="1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164" fontId="12" fillId="0" borderId="8" xfId="0" applyNumberFormat="1" applyFont="1" applyFill="1" applyBorder="1" applyAlignment="1">
      <alignment horizontal="left"/>
    </xf>
    <xf numFmtId="164" fontId="12" fillId="0" borderId="8" xfId="0" applyNumberFormat="1" applyFont="1" applyFill="1" applyBorder="1" applyAlignment="1">
      <alignment horizontal="right" vertical="top"/>
    </xf>
    <xf numFmtId="164" fontId="12" fillId="0" borderId="8" xfId="0" applyNumberFormat="1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0" borderId="0" xfId="0" applyFont="1" applyFill="1" applyAlignment="1">
      <alignment horizontal="right" vertical="top"/>
    </xf>
    <xf numFmtId="164" fontId="12" fillId="0" borderId="8" xfId="0" applyNumberFormat="1" applyFont="1" applyFill="1" applyBorder="1" applyAlignment="1">
      <alignment vertical="top"/>
    </xf>
    <xf numFmtId="0" fontId="4" fillId="0" borderId="15" xfId="0" applyFont="1" applyFill="1" applyBorder="1" applyAlignment="1">
      <alignment horizontal="center" wrapText="1"/>
    </xf>
    <xf numFmtId="164" fontId="6" fillId="0" borderId="8" xfId="0" applyNumberFormat="1" applyFont="1" applyFill="1" applyBorder="1" applyAlignment="1">
      <alignment horizontal="left"/>
    </xf>
    <xf numFmtId="165" fontId="8" fillId="0" borderId="8" xfId="0" applyNumberFormat="1" applyFont="1" applyFill="1" applyBorder="1" applyAlignment="1">
      <alignment horizontal="right" vertical="top"/>
    </xf>
    <xf numFmtId="164" fontId="6" fillId="0" borderId="8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left" vertical="distributed"/>
    </xf>
    <xf numFmtId="165" fontId="8" fillId="0" borderId="4" xfId="0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horizontal="left" vertical="top" wrapText="1"/>
    </xf>
    <xf numFmtId="165" fontId="13" fillId="0" borderId="8" xfId="0" applyNumberFormat="1" applyFont="1" applyFill="1" applyBorder="1" applyAlignment="1">
      <alignment horizontal="right" vertical="top"/>
    </xf>
    <xf numFmtId="167" fontId="7" fillId="0" borderId="4" xfId="0" applyNumberFormat="1" applyFont="1" applyFill="1" applyBorder="1" applyAlignment="1" applyProtection="1">
      <alignment vertical="top" wrapText="1"/>
      <protection locked="0"/>
    </xf>
    <xf numFmtId="165" fontId="7" fillId="0" borderId="6" xfId="0" applyNumberFormat="1" applyFont="1" applyFill="1" applyBorder="1" applyAlignment="1">
      <alignment horizontal="right" vertical="top"/>
    </xf>
    <xf numFmtId="0" fontId="7" fillId="0" borderId="6" xfId="0" applyFont="1" applyFill="1" applyBorder="1" applyAlignment="1">
      <alignment vertical="top" wrapText="1"/>
    </xf>
    <xf numFmtId="168" fontId="14" fillId="0" borderId="6" xfId="0" applyNumberFormat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164" fontId="8" fillId="0" borderId="6" xfId="0" applyNumberFormat="1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vertical="top" wrapText="1"/>
    </xf>
    <xf numFmtId="164" fontId="7" fillId="0" borderId="8" xfId="0" applyNumberFormat="1" applyFont="1" applyFill="1" applyBorder="1" applyAlignment="1">
      <alignment horizontal="right" vertical="top" wrapText="1"/>
    </xf>
    <xf numFmtId="164" fontId="7" fillId="0" borderId="4" xfId="0" applyNumberFormat="1" applyFont="1" applyFill="1" applyBorder="1" applyAlignment="1">
      <alignment horizontal="right" vertical="top" wrapText="1"/>
    </xf>
    <xf numFmtId="164" fontId="7" fillId="0" borderId="8" xfId="6" applyNumberFormat="1" applyFont="1" applyFill="1" applyBorder="1" applyAlignment="1">
      <alignment horizontal="right" vertical="top" wrapText="1"/>
    </xf>
    <xf numFmtId="169" fontId="14" fillId="0" borderId="8" xfId="0" applyNumberFormat="1" applyFont="1" applyFill="1" applyBorder="1" applyAlignment="1">
      <alignment horizontal="right" vertical="top"/>
    </xf>
    <xf numFmtId="0" fontId="7" fillId="0" borderId="10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164" fontId="3" fillId="0" borderId="8" xfId="0" applyNumberFormat="1" applyFont="1" applyFill="1" applyBorder="1" applyAlignment="1">
      <alignment horizontal="left" vertical="distributed"/>
    </xf>
    <xf numFmtId="165" fontId="7" fillId="0" borderId="8" xfId="0" applyNumberFormat="1" applyFont="1" applyFill="1" applyBorder="1" applyAlignment="1">
      <alignment horizontal="right" vertical="top"/>
    </xf>
    <xf numFmtId="0" fontId="3" fillId="0" borderId="8" xfId="6" applyFont="1" applyFill="1" applyBorder="1" applyAlignment="1">
      <alignment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5" fontId="7" fillId="0" borderId="4" xfId="0" applyNumberFormat="1" applyFont="1" applyFill="1" applyBorder="1" applyAlignment="1">
      <alignment horizontal="right" vertical="top"/>
    </xf>
    <xf numFmtId="0" fontId="16" fillId="0" borderId="4" xfId="0" applyFont="1" applyFill="1" applyBorder="1" applyAlignment="1">
      <alignment horizontal="left"/>
    </xf>
    <xf numFmtId="168" fontId="17" fillId="0" borderId="4" xfId="0" applyNumberFormat="1" applyFont="1" applyFill="1" applyBorder="1" applyAlignment="1">
      <alignment horizontal="right" vertical="top"/>
    </xf>
    <xf numFmtId="0" fontId="16" fillId="0" borderId="6" xfId="0" applyFont="1" applyFill="1" applyBorder="1" applyAlignment="1">
      <alignment vertical="top"/>
    </xf>
    <xf numFmtId="0" fontId="16" fillId="0" borderId="8" xfId="0" applyFont="1" applyFill="1" applyBorder="1" applyAlignment="1">
      <alignment horizontal="left"/>
    </xf>
    <xf numFmtId="2" fontId="8" fillId="0" borderId="8" xfId="0" applyNumberFormat="1" applyFont="1" applyFill="1" applyBorder="1" applyAlignment="1">
      <alignment horizontal="right" vertical="top"/>
    </xf>
    <xf numFmtId="0" fontId="16" fillId="0" borderId="8" xfId="0" applyFont="1" applyFill="1" applyBorder="1" applyAlignment="1">
      <alignment vertical="top"/>
    </xf>
    <xf numFmtId="164" fontId="7" fillId="0" borderId="8" xfId="0" applyNumberFormat="1" applyFont="1" applyFill="1" applyBorder="1" applyAlignment="1">
      <alignment horizontal="right" vertical="top"/>
    </xf>
    <xf numFmtId="0" fontId="7" fillId="0" borderId="8" xfId="6" applyFont="1" applyFill="1" applyBorder="1" applyAlignment="1">
      <alignment vertical="top" wrapText="1"/>
    </xf>
    <xf numFmtId="164" fontId="13" fillId="0" borderId="8" xfId="0" applyNumberFormat="1" applyFont="1" applyFill="1" applyBorder="1" applyAlignment="1">
      <alignment horizontal="right" vertical="top"/>
    </xf>
    <xf numFmtId="0" fontId="6" fillId="0" borderId="10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right" vertical="top" wrapText="1"/>
    </xf>
    <xf numFmtId="0" fontId="8" fillId="0" borderId="8" xfId="0" applyFont="1" applyFill="1" applyBorder="1" applyAlignment="1">
      <alignment vertical="top" wrapText="1"/>
    </xf>
    <xf numFmtId="164" fontId="12" fillId="0" borderId="8" xfId="0" applyNumberFormat="1" applyFont="1" applyFill="1" applyBorder="1" applyAlignment="1">
      <alignment horizontal="left" vertical="top"/>
    </xf>
    <xf numFmtId="164" fontId="8" fillId="0" borderId="8" xfId="0" applyNumberFormat="1" applyFont="1" applyFill="1" applyBorder="1" applyAlignment="1">
      <alignment horizontal="right" vertical="top" wrapText="1"/>
    </xf>
    <xf numFmtId="0" fontId="12" fillId="0" borderId="12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left" vertical="top"/>
    </xf>
    <xf numFmtId="0" fontId="8" fillId="0" borderId="13" xfId="0" applyFont="1" applyFill="1" applyBorder="1" applyAlignment="1">
      <alignment vertical="top" wrapText="1"/>
    </xf>
    <xf numFmtId="170" fontId="7" fillId="3" borderId="8" xfId="0" applyNumberFormat="1" applyFont="1" applyFill="1" applyBorder="1" applyAlignment="1">
      <alignment horizontal="left" vertical="top" wrapText="1"/>
    </xf>
    <xf numFmtId="164" fontId="7" fillId="3" borderId="8" xfId="0" applyNumberFormat="1" applyFont="1" applyFill="1" applyBorder="1" applyAlignment="1">
      <alignment horizontal="right" vertical="top" wrapText="1"/>
    </xf>
    <xf numFmtId="0" fontId="7" fillId="3" borderId="8" xfId="0" applyFont="1" applyFill="1" applyBorder="1" applyAlignment="1">
      <alignment vertical="top" wrapText="1"/>
    </xf>
    <xf numFmtId="170" fontId="7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/>
    </xf>
    <xf numFmtId="0" fontId="6" fillId="0" borderId="17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164" fontId="8" fillId="0" borderId="8" xfId="0" applyNumberFormat="1" applyFont="1" applyFill="1" applyBorder="1" applyAlignment="1">
      <alignment horizontal="right" vertical="top"/>
    </xf>
    <xf numFmtId="0" fontId="4" fillId="0" borderId="10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164" fontId="12" fillId="0" borderId="10" xfId="0" applyNumberFormat="1" applyFont="1" applyFill="1" applyBorder="1" applyAlignment="1">
      <alignment vertical="top" wrapText="1"/>
    </xf>
    <xf numFmtId="171" fontId="7" fillId="0" borderId="8" xfId="0" applyNumberFormat="1" applyFont="1" applyFill="1" applyBorder="1" applyAlignment="1">
      <alignment horizontal="right" vertical="top"/>
    </xf>
    <xf numFmtId="0" fontId="7" fillId="0" borderId="8" xfId="0" applyFont="1" applyFill="1" applyBorder="1" applyAlignment="1">
      <alignment vertical="top" wrapText="1"/>
    </xf>
    <xf numFmtId="170" fontId="7" fillId="0" borderId="8" xfId="0" applyNumberFormat="1" applyFont="1" applyFill="1" applyBorder="1" applyAlignment="1">
      <alignment horizontal="right" vertical="top"/>
    </xf>
    <xf numFmtId="0" fontId="7" fillId="0" borderId="6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164" fontId="4" fillId="0" borderId="10" xfId="0" applyNumberFormat="1" applyFont="1" applyFill="1" applyBorder="1" applyAlignment="1">
      <alignment vertical="top"/>
    </xf>
    <xf numFmtId="0" fontId="8" fillId="0" borderId="9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top"/>
    </xf>
    <xf numFmtId="0" fontId="18" fillId="0" borderId="13" xfId="0" applyFont="1" applyFill="1" applyBorder="1" applyAlignment="1">
      <alignment vertical="top"/>
    </xf>
    <xf numFmtId="0" fontId="18" fillId="0" borderId="9" xfId="0" applyFont="1" applyFill="1" applyBorder="1" applyAlignment="1">
      <alignment vertical="top"/>
    </xf>
    <xf numFmtId="165" fontId="7" fillId="0" borderId="8" xfId="0" applyNumberFormat="1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vertical="top" wrapText="1"/>
    </xf>
    <xf numFmtId="165" fontId="7" fillId="0" borderId="8" xfId="0" applyNumberFormat="1" applyFont="1" applyFill="1" applyBorder="1" applyAlignment="1">
      <alignment horizontal="left" vertical="center" wrapText="1"/>
    </xf>
    <xf numFmtId="165" fontId="12" fillId="0" borderId="12" xfId="0" applyNumberFormat="1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3" xfId="0" applyFont="1" applyFill="1" applyBorder="1" applyAlignment="1">
      <alignment vertical="top" wrapText="1"/>
    </xf>
    <xf numFmtId="0" fontId="18" fillId="0" borderId="9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left" vertical="top"/>
    </xf>
    <xf numFmtId="164" fontId="7" fillId="0" borderId="4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12" fillId="0" borderId="8" xfId="0" applyFont="1" applyFill="1" applyBorder="1" applyAlignment="1">
      <alignment vertical="top"/>
    </xf>
    <xf numFmtId="165" fontId="7" fillId="0" borderId="9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vertical="top" wrapText="1"/>
    </xf>
    <xf numFmtId="164" fontId="12" fillId="0" borderId="12" xfId="0" applyNumberFormat="1" applyFont="1" applyFill="1" applyBorder="1" applyAlignment="1">
      <alignment vertical="top" wrapText="1"/>
    </xf>
    <xf numFmtId="164" fontId="12" fillId="0" borderId="12" xfId="0" applyNumberFormat="1" applyFont="1" applyFill="1" applyBorder="1" applyAlignment="1">
      <alignment vertical="top"/>
    </xf>
    <xf numFmtId="164" fontId="7" fillId="0" borderId="9" xfId="0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horizontal="right" vertical="top" wrapText="1"/>
    </xf>
    <xf numFmtId="0" fontId="3" fillId="0" borderId="4" xfId="6" applyFont="1" applyFill="1" applyBorder="1" applyAlignment="1">
      <alignment vertical="top" wrapText="1"/>
    </xf>
    <xf numFmtId="0" fontId="3" fillId="0" borderId="12" xfId="6" applyFont="1" applyFill="1" applyBorder="1" applyAlignment="1">
      <alignment vertical="top" wrapText="1"/>
    </xf>
    <xf numFmtId="0" fontId="12" fillId="0" borderId="8" xfId="0" applyFont="1" applyFill="1" applyBorder="1" applyAlignment="1">
      <alignment horizontal="left" vertical="top" wrapText="1"/>
    </xf>
    <xf numFmtId="0" fontId="3" fillId="0" borderId="11" xfId="6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/>
    </xf>
    <xf numFmtId="164" fontId="7" fillId="0" borderId="12" xfId="0" applyNumberFormat="1" applyFont="1" applyFill="1" applyBorder="1" applyAlignment="1">
      <alignment horizontal="right" vertical="top"/>
    </xf>
    <xf numFmtId="0" fontId="6" fillId="0" borderId="17" xfId="6" applyFont="1" applyFill="1" applyBorder="1" applyAlignment="1">
      <alignment vertical="top" wrapText="1"/>
    </xf>
    <xf numFmtId="0" fontId="6" fillId="0" borderId="18" xfId="6" applyFont="1" applyFill="1" applyBorder="1" applyAlignment="1">
      <alignment vertical="top" wrapText="1"/>
    </xf>
    <xf numFmtId="0" fontId="6" fillId="0" borderId="19" xfId="6" applyFont="1" applyFill="1" applyBorder="1" applyAlignment="1">
      <alignment vertical="top" wrapText="1"/>
    </xf>
    <xf numFmtId="4" fontId="7" fillId="0" borderId="9" xfId="0" applyNumberFormat="1" applyFont="1" applyFill="1" applyBorder="1" applyAlignment="1">
      <alignment horizontal="right" vertical="top"/>
    </xf>
    <xf numFmtId="0" fontId="12" fillId="0" borderId="12" xfId="0" applyFont="1" applyFill="1" applyBorder="1" applyAlignment="1">
      <alignment vertical="top" wrapText="1"/>
    </xf>
    <xf numFmtId="165" fontId="7" fillId="0" borderId="17" xfId="0" applyNumberFormat="1" applyFont="1" applyFill="1" applyBorder="1" applyAlignment="1">
      <alignment horizontal="left" vertical="top"/>
    </xf>
    <xf numFmtId="164" fontId="7" fillId="0" borderId="19" xfId="0" applyNumberFormat="1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center" vertical="top" wrapText="1"/>
    </xf>
    <xf numFmtId="164" fontId="6" fillId="0" borderId="8" xfId="0" applyNumberFormat="1" applyFont="1" applyFill="1" applyBorder="1" applyAlignment="1">
      <alignment horizontal="left" vertical="center" wrapText="1"/>
    </xf>
    <xf numFmtId="165" fontId="6" fillId="0" borderId="8" xfId="0" applyNumberFormat="1" applyFont="1" applyFill="1" applyBorder="1" applyAlignment="1">
      <alignment horizontal="right" vertical="top"/>
    </xf>
    <xf numFmtId="165" fontId="3" fillId="0" borderId="8" xfId="0" applyNumberFormat="1" applyFont="1" applyFill="1" applyBorder="1" applyAlignment="1">
      <alignment horizontal="right" vertical="top" wrapText="1"/>
    </xf>
    <xf numFmtId="165" fontId="3" fillId="0" borderId="8" xfId="0" applyNumberFormat="1" applyFont="1" applyFill="1" applyBorder="1" applyAlignment="1">
      <alignment horizontal="right" vertical="top"/>
    </xf>
    <xf numFmtId="0" fontId="6" fillId="0" borderId="15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65" fontId="7" fillId="0" borderId="8" xfId="0" applyNumberFormat="1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left" vertical="center" wrapText="1"/>
    </xf>
    <xf numFmtId="165" fontId="7" fillId="0" borderId="12" xfId="0" applyNumberFormat="1" applyFont="1" applyFill="1" applyBorder="1" applyAlignment="1">
      <alignment horizontal="right"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165" fontId="4" fillId="0" borderId="8" xfId="0" applyNumberFormat="1" applyFont="1" applyFill="1" applyBorder="1" applyAlignment="1">
      <alignment horizontal="right" vertical="top" wrapText="1"/>
    </xf>
    <xf numFmtId="0" fontId="4" fillId="0" borderId="8" xfId="0" applyFont="1" applyFill="1" applyBorder="1" applyAlignment="1">
      <alignment vertical="top" wrapText="1"/>
    </xf>
    <xf numFmtId="0" fontId="12" fillId="0" borderId="8" xfId="0" applyFont="1" applyFill="1" applyBorder="1" applyAlignment="1">
      <alignment horizontal="left" vertical="center" wrapText="1"/>
    </xf>
    <xf numFmtId="164" fontId="12" fillId="0" borderId="8" xfId="0" applyNumberFormat="1" applyFont="1" applyFill="1" applyBorder="1" applyAlignment="1">
      <alignment horizontal="right" vertical="top" wrapText="1"/>
    </xf>
    <xf numFmtId="0" fontId="12" fillId="0" borderId="10" xfId="0" applyFont="1" applyFill="1" applyBorder="1" applyAlignment="1">
      <alignment horizontal="left" vertical="center" wrapText="1"/>
    </xf>
    <xf numFmtId="172" fontId="12" fillId="0" borderId="8" xfId="0" applyNumberFormat="1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top" wrapText="1"/>
    </xf>
    <xf numFmtId="4" fontId="12" fillId="0" borderId="8" xfId="0" applyNumberFormat="1" applyFont="1" applyFill="1" applyBorder="1" applyAlignment="1">
      <alignment horizontal="right" vertical="top" wrapText="1"/>
    </xf>
    <xf numFmtId="173" fontId="7" fillId="0" borderId="8" xfId="0" applyNumberFormat="1" applyFont="1" applyFill="1" applyBorder="1" applyAlignment="1">
      <alignment vertical="top" wrapText="1"/>
    </xf>
    <xf numFmtId="49" fontId="12" fillId="0" borderId="8" xfId="0" applyNumberFormat="1" applyFont="1" applyFill="1" applyBorder="1" applyAlignment="1">
      <alignment vertical="top" wrapText="1"/>
    </xf>
    <xf numFmtId="0" fontId="12" fillId="0" borderId="8" xfId="0" applyNumberFormat="1" applyFont="1" applyFill="1" applyBorder="1" applyAlignment="1">
      <alignment vertical="top" wrapText="1"/>
    </xf>
    <xf numFmtId="164" fontId="12" fillId="0" borderId="8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/>
    </xf>
    <xf numFmtId="164" fontId="12" fillId="0" borderId="8" xfId="0" applyNumberFormat="1" applyFont="1" applyFill="1" applyBorder="1" applyAlignment="1">
      <alignment horizontal="left" vertical="center"/>
    </xf>
    <xf numFmtId="164" fontId="12" fillId="0" borderId="10" xfId="0" applyNumberFormat="1" applyFont="1" applyFill="1" applyBorder="1" applyAlignment="1">
      <alignment horizontal="left" vertical="center" wrapText="1"/>
    </xf>
    <xf numFmtId="164" fontId="12" fillId="0" borderId="9" xfId="0" applyNumberFormat="1" applyFont="1" applyFill="1" applyBorder="1" applyAlignment="1">
      <alignment vertical="top" wrapText="1"/>
    </xf>
    <xf numFmtId="0" fontId="12" fillId="0" borderId="12" xfId="0" applyNumberFormat="1" applyFont="1" applyFill="1" applyBorder="1" applyAlignment="1">
      <alignment vertical="top" wrapText="1"/>
    </xf>
    <xf numFmtId="164" fontId="12" fillId="0" borderId="10" xfId="0" applyNumberFormat="1" applyFont="1" applyFill="1" applyBorder="1" applyAlignment="1">
      <alignment horizontal="left" vertical="center"/>
    </xf>
    <xf numFmtId="2" fontId="12" fillId="0" borderId="8" xfId="0" applyNumberFormat="1" applyFont="1" applyFill="1" applyBorder="1" applyAlignment="1">
      <alignment vertical="top" wrapText="1"/>
    </xf>
    <xf numFmtId="0" fontId="12" fillId="0" borderId="10" xfId="0" applyFont="1" applyFill="1" applyBorder="1" applyAlignment="1">
      <alignment horizontal="left" vertical="center"/>
    </xf>
    <xf numFmtId="49" fontId="12" fillId="0" borderId="12" xfId="0" applyNumberFormat="1" applyFont="1" applyFill="1" applyBorder="1" applyAlignment="1">
      <alignment vertical="top" wrapText="1"/>
    </xf>
    <xf numFmtId="0" fontId="12" fillId="0" borderId="8" xfId="0" applyFont="1" applyFill="1" applyBorder="1" applyAlignment="1">
      <alignment horizontal="right" vertical="top"/>
    </xf>
    <xf numFmtId="0" fontId="12" fillId="0" borderId="9" xfId="0" applyFont="1" applyFill="1" applyBorder="1" applyAlignment="1">
      <alignment vertical="top"/>
    </xf>
    <xf numFmtId="49" fontId="12" fillId="0" borderId="8" xfId="0" applyNumberFormat="1" applyFont="1" applyFill="1" applyBorder="1" applyAlignment="1">
      <alignment vertical="top"/>
    </xf>
    <xf numFmtId="165" fontId="12" fillId="0" borderId="8" xfId="0" applyNumberFormat="1" applyFont="1" applyFill="1" applyBorder="1" applyAlignment="1">
      <alignment horizontal="right" vertical="top" wrapText="1"/>
    </xf>
    <xf numFmtId="49" fontId="7" fillId="0" borderId="12" xfId="0" applyNumberFormat="1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left" vertical="center"/>
    </xf>
    <xf numFmtId="164" fontId="7" fillId="0" borderId="20" xfId="0" applyNumberFormat="1" applyFont="1" applyFill="1" applyBorder="1" applyAlignment="1">
      <alignment horizontal="right" vertical="top" wrapText="1"/>
    </xf>
    <xf numFmtId="4" fontId="7" fillId="0" borderId="8" xfId="0" applyNumberFormat="1" applyFont="1" applyFill="1" applyBorder="1" applyAlignment="1">
      <alignment horizontal="right" vertical="top" wrapText="1"/>
    </xf>
    <xf numFmtId="0" fontId="7" fillId="0" borderId="20" xfId="0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horizontal="right" vertical="top" wrapText="1"/>
    </xf>
    <xf numFmtId="174" fontId="7" fillId="0" borderId="8" xfId="0" applyNumberFormat="1" applyFont="1" applyFill="1" applyBorder="1" applyAlignment="1">
      <alignment horizontal="right" vertical="top" wrapText="1"/>
    </xf>
    <xf numFmtId="175" fontId="12" fillId="0" borderId="8" xfId="0" applyNumberFormat="1" applyFont="1" applyFill="1" applyBorder="1" applyAlignment="1">
      <alignment horizontal="right" vertical="top" wrapText="1"/>
    </xf>
    <xf numFmtId="175" fontId="7" fillId="0" borderId="8" xfId="0" applyNumberFormat="1" applyFont="1" applyFill="1" applyBorder="1" applyAlignment="1">
      <alignment horizontal="right" vertical="top" wrapText="1"/>
    </xf>
    <xf numFmtId="164" fontId="12" fillId="0" borderId="20" xfId="0" applyNumberFormat="1" applyFont="1" applyFill="1" applyBorder="1" applyAlignment="1">
      <alignment horizontal="right" vertical="top" wrapText="1"/>
    </xf>
    <xf numFmtId="0" fontId="12" fillId="0" borderId="21" xfId="0" applyFont="1" applyFill="1" applyBorder="1" applyAlignment="1">
      <alignment horizontal="left" vertical="center" wrapText="1"/>
    </xf>
    <xf numFmtId="173" fontId="7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left"/>
    </xf>
    <xf numFmtId="0" fontId="12" fillId="0" borderId="8" xfId="0" applyFont="1" applyFill="1" applyBorder="1" applyAlignment="1">
      <alignment horizontal="right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center" vertical="top" wrapText="1"/>
    </xf>
    <xf numFmtId="164" fontId="3" fillId="0" borderId="8" xfId="0" applyNumberFormat="1" applyFont="1" applyFill="1" applyBorder="1" applyAlignment="1">
      <alignment horizontal="left" vertical="center"/>
    </xf>
    <xf numFmtId="2" fontId="6" fillId="0" borderId="8" xfId="0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2" fontId="3" fillId="0" borderId="8" xfId="0" applyNumberFormat="1" applyFont="1" applyFill="1" applyBorder="1" applyAlignment="1">
      <alignment horizontal="right" vertical="top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3" fillId="0" borderId="8" xfId="7" applyFont="1" applyFill="1" applyBorder="1" applyAlignment="1" applyProtection="1">
      <alignment horizontal="left"/>
    </xf>
    <xf numFmtId="49" fontId="3" fillId="0" borderId="8" xfId="0" applyNumberFormat="1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8" xfId="7" applyFont="1" applyFill="1" applyBorder="1" applyAlignment="1" applyProtection="1">
      <alignment horizontal="left"/>
    </xf>
    <xf numFmtId="0" fontId="3" fillId="0" borderId="8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left" vertical="top" wrapText="1"/>
    </xf>
    <xf numFmtId="164" fontId="4" fillId="0" borderId="8" xfId="0" applyNumberFormat="1" applyFont="1" applyFill="1" applyBorder="1" applyAlignment="1">
      <alignment vertical="top" wrapText="1"/>
    </xf>
    <xf numFmtId="164" fontId="6" fillId="0" borderId="8" xfId="0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/>
    </xf>
    <xf numFmtId="164" fontId="12" fillId="0" borderId="8" xfId="0" applyNumberFormat="1" applyFont="1" applyFill="1" applyBorder="1" applyAlignment="1">
      <alignment horizontal="left" vertical="top" wrapText="1"/>
    </xf>
    <xf numFmtId="165" fontId="12" fillId="0" borderId="8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center" vertical="top"/>
    </xf>
    <xf numFmtId="164" fontId="5" fillId="0" borderId="8" xfId="0" applyNumberFormat="1" applyFont="1" applyFill="1" applyBorder="1" applyAlignment="1">
      <alignment horizontal="left"/>
    </xf>
    <xf numFmtId="164" fontId="24" fillId="0" borderId="8" xfId="0" applyNumberFormat="1" applyFont="1" applyFill="1" applyBorder="1" applyAlignment="1">
      <alignment horizontal="right" vertical="top"/>
    </xf>
    <xf numFmtId="164" fontId="5" fillId="0" borderId="8" xfId="0" applyNumberFormat="1" applyFont="1" applyFill="1" applyBorder="1" applyAlignment="1">
      <alignment vertical="top"/>
    </xf>
    <xf numFmtId="0" fontId="24" fillId="0" borderId="8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164" fontId="5" fillId="0" borderId="8" xfId="0" applyNumberFormat="1" applyFont="1" applyFill="1" applyBorder="1" applyAlignment="1">
      <alignment horizontal="right" vertical="top"/>
    </xf>
    <xf numFmtId="164" fontId="5" fillId="0" borderId="8" xfId="0" applyNumberFormat="1" applyFont="1" applyFill="1" applyBorder="1" applyAlignment="1">
      <alignment vertical="top" wrapText="1"/>
    </xf>
    <xf numFmtId="0" fontId="24" fillId="0" borderId="8" xfId="0" applyFont="1" applyFill="1" applyBorder="1" applyAlignment="1">
      <alignment horizontal="center" wrapText="1"/>
    </xf>
    <xf numFmtId="165" fontId="7" fillId="0" borderId="18" xfId="8" applyNumberFormat="1" applyFont="1" applyFill="1" applyBorder="1" applyAlignment="1">
      <alignment horizontal="right" vertical="top" wrapText="1"/>
    </xf>
    <xf numFmtId="165" fontId="7" fillId="0" borderId="8" xfId="8" applyNumberFormat="1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15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center" vertical="top" wrapText="1"/>
    </xf>
  </cellXfs>
  <cellStyles count="14">
    <cellStyle name="Гиперссылка" xfId="7" builtinId="8"/>
    <cellStyle name="Звичайний_Додаток _ 3 зм_ни 4575 2" xfId="9"/>
    <cellStyle name="Обычный" xfId="0" builtinId="0"/>
    <cellStyle name="Обычный 2" xfId="10"/>
    <cellStyle name="Обычный 2 4" xfId="11"/>
    <cellStyle name="Обычный 3" xfId="6"/>
    <cellStyle name="Обычный 4" xfId="12"/>
    <cellStyle name="Обычный 6" xfId="5"/>
    <cellStyle name="Обычный_1 2" xfId="4"/>
    <cellStyle name="Обычный_1 кв.2019 1216020" xfId="3"/>
    <cellStyle name="Обычный_1 півр. 2018" xfId="2"/>
    <cellStyle name="Обычный_Лист1" xfId="8"/>
    <cellStyle name="Стиль 1" xfId="13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743"/>
  <sheetViews>
    <sheetView tabSelected="1" view="pageBreakPreview" zoomScale="110" zoomScaleSheetLayoutView="110" workbookViewId="0">
      <pane ySplit="4" topLeftCell="A5" activePane="bottomLeft" state="frozen"/>
      <selection pane="bottomLeft" activeCell="A2" sqref="A2:E2"/>
    </sheetView>
  </sheetViews>
  <sheetFormatPr defaultColWidth="8.85546875" defaultRowHeight="15.75"/>
  <cols>
    <col min="1" max="1" width="26.7109375" style="4" customWidth="1"/>
    <col min="2" max="2" width="36.85546875" style="4" customWidth="1"/>
    <col min="3" max="3" width="31.85546875" style="4" customWidth="1"/>
    <col min="4" max="4" width="20.28515625" style="3" customWidth="1"/>
    <col min="5" max="5" width="31.140625" style="2" bestFit="1" customWidth="1"/>
    <col min="6" max="16384" width="8.85546875" style="1"/>
  </cols>
  <sheetData>
    <row r="2" spans="1:5" ht="36.6" customHeight="1">
      <c r="A2" s="306" t="s">
        <v>2475</v>
      </c>
      <c r="B2" s="306"/>
      <c r="C2" s="306"/>
      <c r="D2" s="306"/>
      <c r="E2" s="306"/>
    </row>
    <row r="3" spans="1:5">
      <c r="A3" s="305" t="s">
        <v>2474</v>
      </c>
      <c r="B3" s="305"/>
      <c r="C3" s="305"/>
      <c r="D3" s="305"/>
      <c r="E3" s="305"/>
    </row>
    <row r="4" spans="1:5" s="304" customFormat="1" ht="13.9" customHeight="1">
      <c r="A4" s="303" t="s">
        <v>2473</v>
      </c>
      <c r="B4" s="303" t="s">
        <v>2472</v>
      </c>
      <c r="C4" s="303" t="s">
        <v>2471</v>
      </c>
      <c r="D4" s="303" t="s">
        <v>2470</v>
      </c>
      <c r="E4" s="303" t="s">
        <v>2469</v>
      </c>
    </row>
    <row r="5" spans="1:5" ht="42" customHeight="1">
      <c r="A5" s="303"/>
      <c r="B5" s="303"/>
      <c r="C5" s="303"/>
      <c r="D5" s="303"/>
      <c r="E5" s="303"/>
    </row>
    <row r="6" spans="1:5" ht="17.45" customHeight="1">
      <c r="A6" s="17" t="s">
        <v>2468</v>
      </c>
      <c r="B6" s="17"/>
      <c r="C6" s="17"/>
      <c r="D6" s="17"/>
      <c r="E6" s="17"/>
    </row>
    <row r="7" spans="1:5" ht="63">
      <c r="A7" s="24" t="s">
        <v>2464</v>
      </c>
      <c r="B7" s="24" t="s">
        <v>2467</v>
      </c>
      <c r="C7" s="83" t="s">
        <v>2466</v>
      </c>
      <c r="D7" s="220">
        <v>199</v>
      </c>
      <c r="E7" s="219" t="s">
        <v>2465</v>
      </c>
    </row>
    <row r="8" spans="1:5" ht="47.25">
      <c r="A8" s="24" t="s">
        <v>2464</v>
      </c>
      <c r="B8" s="24" t="s">
        <v>2463</v>
      </c>
      <c r="C8" s="83" t="s">
        <v>2462</v>
      </c>
      <c r="D8" s="109">
        <v>48.959000000000003</v>
      </c>
      <c r="E8" s="219" t="s">
        <v>2458</v>
      </c>
    </row>
    <row r="9" spans="1:5" ht="47.25">
      <c r="A9" s="24" t="s">
        <v>2461</v>
      </c>
      <c r="B9" s="24" t="s">
        <v>2460</v>
      </c>
      <c r="C9" s="83" t="s">
        <v>2459</v>
      </c>
      <c r="D9" s="302">
        <v>29.99</v>
      </c>
      <c r="E9" s="219" t="s">
        <v>2458</v>
      </c>
    </row>
    <row r="10" spans="1:5" ht="47.25">
      <c r="A10" s="24" t="s">
        <v>2457</v>
      </c>
      <c r="B10" s="24" t="s">
        <v>2456</v>
      </c>
      <c r="C10" s="83" t="s">
        <v>2455</v>
      </c>
      <c r="D10" s="301">
        <v>93.256</v>
      </c>
      <c r="E10" s="219" t="s">
        <v>2454</v>
      </c>
    </row>
    <row r="11" spans="1:5">
      <c r="A11" s="79"/>
      <c r="B11" s="79" t="s">
        <v>1</v>
      </c>
      <c r="C11" s="78"/>
      <c r="D11" s="173">
        <f>SUM(D7:D10)</f>
        <v>371.20500000000004</v>
      </c>
      <c r="E11" s="76" t="s">
        <v>0</v>
      </c>
    </row>
    <row r="12" spans="1:5" ht="17.45" customHeight="1">
      <c r="A12" s="284" t="s">
        <v>2453</v>
      </c>
      <c r="B12" s="284"/>
      <c r="C12" s="284"/>
      <c r="D12" s="284"/>
      <c r="E12" s="284"/>
    </row>
    <row r="13" spans="1:5">
      <c r="A13" s="83"/>
      <c r="B13" s="218" t="s">
        <v>1</v>
      </c>
      <c r="C13" s="218"/>
      <c r="D13" s="217">
        <v>0</v>
      </c>
      <c r="E13" s="201" t="s">
        <v>0</v>
      </c>
    </row>
    <row r="14" spans="1:5">
      <c r="A14" s="289" t="s">
        <v>2452</v>
      </c>
      <c r="B14" s="289"/>
      <c r="C14" s="289"/>
      <c r="D14" s="289"/>
      <c r="E14" s="289"/>
    </row>
    <row r="15" spans="1:5" ht="48" customHeight="1">
      <c r="A15" s="265" t="s">
        <v>2451</v>
      </c>
      <c r="B15" s="24" t="s">
        <v>2450</v>
      </c>
      <c r="C15" s="20" t="s">
        <v>2449</v>
      </c>
      <c r="D15" s="270">
        <v>44.899659999999997</v>
      </c>
      <c r="E15" s="52" t="s">
        <v>2442</v>
      </c>
    </row>
    <row r="16" spans="1:5" ht="48" customHeight="1">
      <c r="A16" s="265" t="s">
        <v>2448</v>
      </c>
      <c r="B16" s="24" t="s">
        <v>2447</v>
      </c>
      <c r="C16" s="20" t="s">
        <v>2446</v>
      </c>
      <c r="D16" s="270">
        <v>43.537619999999997</v>
      </c>
      <c r="E16" s="52" t="s">
        <v>2442</v>
      </c>
    </row>
    <row r="17" spans="1:5" ht="48" customHeight="1">
      <c r="A17" s="265" t="s">
        <v>2445</v>
      </c>
      <c r="B17" s="24" t="s">
        <v>2444</v>
      </c>
      <c r="C17" s="24" t="s">
        <v>2443</v>
      </c>
      <c r="D17" s="270">
        <v>94.965999999999994</v>
      </c>
      <c r="E17" s="52" t="s">
        <v>2442</v>
      </c>
    </row>
    <row r="18" spans="1:5">
      <c r="A18" s="265" t="s">
        <v>2441</v>
      </c>
      <c r="B18" s="24" t="s">
        <v>2440</v>
      </c>
      <c r="C18" s="24" t="s">
        <v>2439</v>
      </c>
      <c r="D18" s="270">
        <v>67.072999999999993</v>
      </c>
      <c r="E18" s="52" t="s">
        <v>1968</v>
      </c>
    </row>
    <row r="19" spans="1:5">
      <c r="A19" s="265"/>
      <c r="B19" s="296" t="s">
        <v>1</v>
      </c>
      <c r="C19" s="265"/>
      <c r="D19" s="287">
        <f>SUM(D15:D18)</f>
        <v>250.47627999999997</v>
      </c>
      <c r="E19" s="49"/>
    </row>
    <row r="20" spans="1:5">
      <c r="A20" s="300" t="s">
        <v>2438</v>
      </c>
      <c r="B20" s="300"/>
      <c r="C20" s="300"/>
      <c r="D20" s="300"/>
      <c r="E20" s="300"/>
    </row>
    <row r="21" spans="1:5" ht="47.25">
      <c r="A21" s="278" t="s">
        <v>2437</v>
      </c>
      <c r="B21" s="278" t="s">
        <v>2436</v>
      </c>
      <c r="C21" s="299" t="s">
        <v>2435</v>
      </c>
      <c r="D21" s="298">
        <v>89.4</v>
      </c>
      <c r="E21" s="293" t="s">
        <v>2431</v>
      </c>
    </row>
    <row r="22" spans="1:5">
      <c r="A22" s="278" t="s">
        <v>2434</v>
      </c>
      <c r="B22" s="278" t="s">
        <v>2433</v>
      </c>
      <c r="C22" s="299" t="s">
        <v>2432</v>
      </c>
      <c r="D22" s="298">
        <v>55.35</v>
      </c>
      <c r="E22" s="293" t="s">
        <v>2431</v>
      </c>
    </row>
    <row r="23" spans="1:5">
      <c r="A23" s="297"/>
      <c r="B23" s="296" t="s">
        <v>1</v>
      </c>
      <c r="C23" s="295" t="s">
        <v>0</v>
      </c>
      <c r="D23" s="294">
        <f>SUM(D21:D22)</f>
        <v>144.75</v>
      </c>
      <c r="E23" s="293" t="s">
        <v>0</v>
      </c>
    </row>
    <row r="24" spans="1:5">
      <c r="A24" s="292" t="s">
        <v>2430</v>
      </c>
      <c r="B24" s="292"/>
      <c r="C24" s="292"/>
      <c r="D24" s="292"/>
      <c r="E24" s="292"/>
    </row>
    <row r="25" spans="1:5">
      <c r="A25" s="83"/>
      <c r="B25" s="218" t="s">
        <v>1</v>
      </c>
      <c r="C25" s="82" t="s">
        <v>0</v>
      </c>
      <c r="D25" s="291">
        <f>SUM(D24:D24)</f>
        <v>0</v>
      </c>
      <c r="E25" s="290" t="s">
        <v>0</v>
      </c>
    </row>
    <row r="26" spans="1:5">
      <c r="A26" s="284" t="s">
        <v>2429</v>
      </c>
      <c r="B26" s="284"/>
      <c r="C26" s="284"/>
      <c r="D26" s="284"/>
      <c r="E26" s="284"/>
    </row>
    <row r="27" spans="1:5">
      <c r="A27" s="20"/>
      <c r="B27" s="218" t="s">
        <v>1</v>
      </c>
      <c r="C27" s="82" t="s">
        <v>0</v>
      </c>
      <c r="D27" s="291">
        <f>SUM(D26:D26)</f>
        <v>0</v>
      </c>
      <c r="E27" s="290" t="s">
        <v>0</v>
      </c>
    </row>
    <row r="28" spans="1:5">
      <c r="A28" s="261" t="s">
        <v>2428</v>
      </c>
      <c r="B28" s="261"/>
      <c r="C28" s="261"/>
      <c r="D28" s="261"/>
      <c r="E28" s="261"/>
    </row>
    <row r="29" spans="1:5">
      <c r="A29" s="42"/>
      <c r="B29" s="42" t="s">
        <v>1187</v>
      </c>
      <c r="C29" s="286" t="s">
        <v>0</v>
      </c>
      <c r="D29" s="173">
        <f>SUM(D28:D28)</f>
        <v>0</v>
      </c>
      <c r="E29" s="259" t="s">
        <v>0</v>
      </c>
    </row>
    <row r="30" spans="1:5">
      <c r="A30" s="261" t="s">
        <v>2427</v>
      </c>
      <c r="B30" s="261"/>
      <c r="C30" s="261"/>
      <c r="D30" s="261"/>
      <c r="E30" s="261"/>
    </row>
    <row r="31" spans="1:5">
      <c r="A31" s="42"/>
      <c r="B31" s="42" t="s">
        <v>1187</v>
      </c>
      <c r="C31" s="286" t="s">
        <v>0</v>
      </c>
      <c r="D31" s="173">
        <f>SUM(D30:D30)</f>
        <v>0</v>
      </c>
      <c r="E31" s="259" t="s">
        <v>0</v>
      </c>
    </row>
    <row r="32" spans="1:5">
      <c r="A32" s="289" t="s">
        <v>2426</v>
      </c>
      <c r="B32" s="289"/>
      <c r="C32" s="289"/>
      <c r="D32" s="289"/>
      <c r="E32" s="289"/>
    </row>
    <row r="33" spans="1:5" ht="31.5">
      <c r="A33" s="20" t="s">
        <v>2425</v>
      </c>
      <c r="B33" s="20" t="s">
        <v>2424</v>
      </c>
      <c r="C33" s="288" t="s">
        <v>2423</v>
      </c>
      <c r="D33" s="270">
        <v>40.542000000000002</v>
      </c>
      <c r="E33" s="47" t="s">
        <v>503</v>
      </c>
    </row>
    <row r="34" spans="1:5">
      <c r="A34" s="20"/>
      <c r="B34" s="42" t="s">
        <v>1187</v>
      </c>
      <c r="C34" s="82" t="s">
        <v>0</v>
      </c>
      <c r="D34" s="287">
        <v>40.542000000000002</v>
      </c>
      <c r="E34" s="128" t="s">
        <v>0</v>
      </c>
    </row>
    <row r="35" spans="1:5">
      <c r="A35" s="17" t="s">
        <v>2422</v>
      </c>
      <c r="B35" s="17"/>
      <c r="C35" s="17"/>
      <c r="D35" s="17"/>
      <c r="E35" s="17"/>
    </row>
    <row r="36" spans="1:5">
      <c r="A36" s="218"/>
      <c r="B36" s="218" t="s">
        <v>1</v>
      </c>
      <c r="C36" s="286" t="s">
        <v>0</v>
      </c>
      <c r="D36" s="173">
        <f>SUM(D35:D35)</f>
        <v>0</v>
      </c>
      <c r="E36" s="285" t="s">
        <v>0</v>
      </c>
    </row>
    <row r="37" spans="1:5">
      <c r="A37" s="261" t="s">
        <v>2421</v>
      </c>
      <c r="B37" s="261"/>
      <c r="C37" s="261"/>
      <c r="D37" s="261"/>
      <c r="E37" s="261"/>
    </row>
    <row r="38" spans="1:5">
      <c r="A38" s="218"/>
      <c r="B38" s="218" t="s">
        <v>1</v>
      </c>
      <c r="C38" s="286" t="s">
        <v>0</v>
      </c>
      <c r="D38" s="173">
        <f>SUM(D37:D37)</f>
        <v>0</v>
      </c>
      <c r="E38" s="285" t="s">
        <v>0</v>
      </c>
    </row>
    <row r="39" spans="1:5">
      <c r="A39" s="284" t="s">
        <v>2420</v>
      </c>
      <c r="B39" s="284"/>
      <c r="C39" s="284"/>
      <c r="D39" s="284"/>
      <c r="E39" s="284"/>
    </row>
    <row r="40" spans="1:5" ht="15.6" customHeight="1">
      <c r="A40" s="283" t="s">
        <v>2420</v>
      </c>
      <c r="B40" s="282"/>
      <c r="C40" s="282"/>
      <c r="D40" s="282"/>
      <c r="E40" s="281"/>
    </row>
    <row r="41" spans="1:5" ht="63">
      <c r="A41" s="20" t="s">
        <v>2419</v>
      </c>
      <c r="B41" s="278" t="s">
        <v>2418</v>
      </c>
      <c r="C41" s="277" t="s">
        <v>2417</v>
      </c>
      <c r="D41" s="280">
        <v>13.89</v>
      </c>
      <c r="E41" s="279" t="s">
        <v>2416</v>
      </c>
    </row>
    <row r="42" spans="1:5" ht="78.75">
      <c r="A42" s="20" t="s">
        <v>2415</v>
      </c>
      <c r="B42" s="278" t="s">
        <v>2414</v>
      </c>
      <c r="C42" s="277" t="s">
        <v>2413</v>
      </c>
      <c r="D42" s="280">
        <v>22.591999999999999</v>
      </c>
      <c r="E42" s="279" t="s">
        <v>2409</v>
      </c>
    </row>
    <row r="43" spans="1:5" ht="63">
      <c r="A43" s="20" t="s">
        <v>2412</v>
      </c>
      <c r="B43" s="278" t="s">
        <v>2411</v>
      </c>
      <c r="C43" s="277" t="s">
        <v>2410</v>
      </c>
      <c r="D43" s="280">
        <v>21.625</v>
      </c>
      <c r="E43" s="279" t="s">
        <v>2409</v>
      </c>
    </row>
    <row r="44" spans="1:5">
      <c r="A44" s="20"/>
      <c r="B44" s="278" t="s">
        <v>2408</v>
      </c>
      <c r="C44" s="277"/>
      <c r="D44" s="266">
        <f>SUM(D41:D43)</f>
        <v>58.106999999999999</v>
      </c>
      <c r="E44" s="276"/>
    </row>
    <row r="45" spans="1:5" ht="15.6" customHeight="1">
      <c r="A45" s="275" t="s">
        <v>2407</v>
      </c>
      <c r="B45" s="274"/>
      <c r="C45" s="274"/>
      <c r="D45" s="274"/>
      <c r="E45" s="273"/>
    </row>
    <row r="46" spans="1:5" ht="31.5">
      <c r="A46" s="24" t="s">
        <v>2402</v>
      </c>
      <c r="B46" s="24" t="s">
        <v>2406</v>
      </c>
      <c r="C46" s="24" t="s">
        <v>2395</v>
      </c>
      <c r="D46" s="270">
        <v>179.82521</v>
      </c>
      <c r="E46" s="262" t="s">
        <v>2384</v>
      </c>
    </row>
    <row r="47" spans="1:5" ht="31.5">
      <c r="A47" s="24" t="s">
        <v>2402</v>
      </c>
      <c r="B47" s="24" t="s">
        <v>2386</v>
      </c>
      <c r="C47" s="24" t="s">
        <v>2405</v>
      </c>
      <c r="D47" s="270">
        <v>23.930769999999999</v>
      </c>
      <c r="E47" s="262" t="s">
        <v>2384</v>
      </c>
    </row>
    <row r="48" spans="1:5" ht="47.25">
      <c r="A48" s="24" t="s">
        <v>2402</v>
      </c>
      <c r="B48" s="24" t="s">
        <v>2386</v>
      </c>
      <c r="C48" s="24" t="s">
        <v>2404</v>
      </c>
      <c r="D48" s="270">
        <v>2.8932199999999999</v>
      </c>
      <c r="E48" s="262" t="s">
        <v>2384</v>
      </c>
    </row>
    <row r="49" spans="1:5" ht="31.5">
      <c r="A49" s="24" t="s">
        <v>2402</v>
      </c>
      <c r="B49" s="24" t="s">
        <v>2386</v>
      </c>
      <c r="C49" s="24" t="s">
        <v>2403</v>
      </c>
      <c r="D49" s="270">
        <v>2.1962199999999998</v>
      </c>
      <c r="E49" s="262" t="s">
        <v>2384</v>
      </c>
    </row>
    <row r="50" spans="1:5" ht="31.5">
      <c r="A50" s="24" t="s">
        <v>2402</v>
      </c>
      <c r="B50" s="24" t="s">
        <v>2386</v>
      </c>
      <c r="C50" s="24" t="s">
        <v>2385</v>
      </c>
      <c r="D50" s="270">
        <v>10.19852</v>
      </c>
      <c r="E50" s="262" t="s">
        <v>2384</v>
      </c>
    </row>
    <row r="51" spans="1:5" ht="31.5">
      <c r="A51" s="20" t="s">
        <v>2400</v>
      </c>
      <c r="B51" s="20" t="s">
        <v>2399</v>
      </c>
      <c r="C51" s="24" t="s">
        <v>2401</v>
      </c>
      <c r="D51" s="270">
        <v>23.122420000000002</v>
      </c>
      <c r="E51" s="262" t="s">
        <v>2384</v>
      </c>
    </row>
    <row r="52" spans="1:5" ht="31.5">
      <c r="A52" s="20" t="s">
        <v>2400</v>
      </c>
      <c r="B52" s="20" t="s">
        <v>2399</v>
      </c>
      <c r="C52" s="24" t="s">
        <v>2398</v>
      </c>
      <c r="D52" s="270">
        <v>149.50479999999999</v>
      </c>
      <c r="E52" s="262" t="s">
        <v>2384</v>
      </c>
    </row>
    <row r="53" spans="1:5" ht="31.5">
      <c r="A53" s="20" t="s">
        <v>2397</v>
      </c>
      <c r="B53" s="20" t="s">
        <v>2396</v>
      </c>
      <c r="C53" s="24" t="s">
        <v>2395</v>
      </c>
      <c r="D53" s="270">
        <v>161.50362000000001</v>
      </c>
      <c r="E53" s="262" t="s">
        <v>2384</v>
      </c>
    </row>
    <row r="54" spans="1:5" ht="47.25">
      <c r="A54" s="272" t="s">
        <v>2394</v>
      </c>
      <c r="B54" s="272" t="s">
        <v>2393</v>
      </c>
      <c r="C54" s="272" t="s">
        <v>2392</v>
      </c>
      <c r="D54" s="270">
        <v>90</v>
      </c>
      <c r="E54" s="271" t="s">
        <v>2391</v>
      </c>
    </row>
    <row r="55" spans="1:5" ht="31.5">
      <c r="A55" s="24" t="s">
        <v>2390</v>
      </c>
      <c r="B55" s="265" t="s">
        <v>2389</v>
      </c>
      <c r="C55" s="20" t="s">
        <v>2388</v>
      </c>
      <c r="D55" s="270">
        <v>35.365749999999998</v>
      </c>
      <c r="E55" s="262" t="s">
        <v>2384</v>
      </c>
    </row>
    <row r="56" spans="1:5" ht="31.5">
      <c r="A56" s="24" t="s">
        <v>2387</v>
      </c>
      <c r="B56" s="24" t="s">
        <v>2386</v>
      </c>
      <c r="C56" s="24" t="s">
        <v>2385</v>
      </c>
      <c r="D56" s="270">
        <v>26.582270000000001</v>
      </c>
      <c r="E56" s="262" t="s">
        <v>2384</v>
      </c>
    </row>
    <row r="57" spans="1:5" ht="31.5">
      <c r="A57" s="24" t="s">
        <v>2387</v>
      </c>
      <c r="B57" s="24" t="s">
        <v>2386</v>
      </c>
      <c r="C57" s="24" t="s">
        <v>2385</v>
      </c>
      <c r="D57" s="270">
        <v>10.834300000000001</v>
      </c>
      <c r="E57" s="262" t="s">
        <v>2384</v>
      </c>
    </row>
    <row r="58" spans="1:5">
      <c r="A58" s="265"/>
      <c r="B58" s="265" t="s">
        <v>2383</v>
      </c>
      <c r="C58" s="264" t="s">
        <v>0</v>
      </c>
      <c r="D58" s="270">
        <f>SUM(D46:D57)</f>
        <v>715.95710000000008</v>
      </c>
      <c r="E58" s="262" t="s">
        <v>0</v>
      </c>
    </row>
    <row r="59" spans="1:5" ht="18" customHeight="1">
      <c r="A59" s="269" t="s">
        <v>2382</v>
      </c>
      <c r="B59" s="268"/>
      <c r="C59" s="268"/>
      <c r="D59" s="268"/>
      <c r="E59" s="267"/>
    </row>
    <row r="60" spans="1:5" ht="78.75">
      <c r="A60" s="83" t="s">
        <v>2379</v>
      </c>
      <c r="B60" s="83" t="s">
        <v>2378</v>
      </c>
      <c r="C60" s="83" t="s">
        <v>2381</v>
      </c>
      <c r="D60" s="220">
        <v>102.62</v>
      </c>
      <c r="E60" s="219" t="s">
        <v>2380</v>
      </c>
    </row>
    <row r="61" spans="1:5" ht="63">
      <c r="A61" s="83" t="s">
        <v>2379</v>
      </c>
      <c r="B61" s="83" t="s">
        <v>2378</v>
      </c>
      <c r="C61" s="83" t="s">
        <v>2377</v>
      </c>
      <c r="D61" s="256">
        <v>49.826999999999998</v>
      </c>
      <c r="E61" s="219" t="s">
        <v>2376</v>
      </c>
    </row>
    <row r="62" spans="1:5">
      <c r="A62" s="265"/>
      <c r="B62" s="265" t="s">
        <v>2375</v>
      </c>
      <c r="C62" s="264" t="s">
        <v>0</v>
      </c>
      <c r="D62" s="266">
        <f>SUM(D60:D61)</f>
        <v>152.447</v>
      </c>
      <c r="E62" s="262" t="s">
        <v>0</v>
      </c>
    </row>
    <row r="63" spans="1:5">
      <c r="A63" s="265"/>
      <c r="B63" s="218" t="s">
        <v>1</v>
      </c>
      <c r="C63" s="264" t="s">
        <v>0</v>
      </c>
      <c r="D63" s="263">
        <f>D58+D44+D62</f>
        <v>926.51110000000006</v>
      </c>
      <c r="E63" s="262" t="s">
        <v>0</v>
      </c>
    </row>
    <row r="64" spans="1:5">
      <c r="A64" s="261" t="s">
        <v>2374</v>
      </c>
      <c r="B64" s="261"/>
      <c r="C64" s="261"/>
      <c r="D64" s="261"/>
      <c r="E64" s="261"/>
    </row>
    <row r="65" spans="1:5">
      <c r="A65" s="20"/>
      <c r="B65" s="42" t="s">
        <v>1187</v>
      </c>
      <c r="C65" s="20"/>
      <c r="D65" s="260" t="s">
        <v>0</v>
      </c>
      <c r="E65" s="259" t="s">
        <v>0</v>
      </c>
    </row>
    <row r="66" spans="1:5" ht="15.6" customHeight="1">
      <c r="A66" s="258" t="s">
        <v>2373</v>
      </c>
      <c r="B66" s="258"/>
      <c r="C66" s="258"/>
      <c r="D66" s="258"/>
      <c r="E66" s="257"/>
    </row>
    <row r="67" spans="1:5" ht="47.25">
      <c r="A67" s="192" t="s">
        <v>2283</v>
      </c>
      <c r="B67" s="83" t="s">
        <v>2282</v>
      </c>
      <c r="C67" s="223" t="s">
        <v>2281</v>
      </c>
      <c r="D67" s="256">
        <f>39.46464</f>
        <v>39.464640000000003</v>
      </c>
      <c r="E67" s="221" t="s">
        <v>1740</v>
      </c>
    </row>
    <row r="68" spans="1:5" ht="31.5">
      <c r="A68" s="192" t="s">
        <v>2372</v>
      </c>
      <c r="B68" s="83" t="s">
        <v>2371</v>
      </c>
      <c r="C68" s="82" t="s">
        <v>2370</v>
      </c>
      <c r="D68" s="256">
        <f>199929.96/1000</f>
        <v>199.92995999999999</v>
      </c>
      <c r="E68" s="221" t="s">
        <v>2048</v>
      </c>
    </row>
    <row r="69" spans="1:5" ht="31.5">
      <c r="A69" s="192" t="s">
        <v>2369</v>
      </c>
      <c r="B69" s="83" t="s">
        <v>2368</v>
      </c>
      <c r="C69" s="83" t="s">
        <v>2367</v>
      </c>
      <c r="D69" s="220">
        <v>44.657019999999996</v>
      </c>
      <c r="E69" s="221" t="s">
        <v>2048</v>
      </c>
    </row>
    <row r="70" spans="1:5" ht="31.5">
      <c r="A70" s="192" t="s">
        <v>1789</v>
      </c>
      <c r="B70" s="83" t="s">
        <v>1788</v>
      </c>
      <c r="C70" s="223" t="s">
        <v>2366</v>
      </c>
      <c r="D70" s="256">
        <f>6514.8/1000</f>
        <v>6.5148000000000001</v>
      </c>
      <c r="E70" s="221" t="s">
        <v>1633</v>
      </c>
    </row>
    <row r="71" spans="1:5" ht="31.5">
      <c r="A71" s="192" t="s">
        <v>2294</v>
      </c>
      <c r="B71" s="83" t="s">
        <v>2293</v>
      </c>
      <c r="C71" s="223" t="s">
        <v>2365</v>
      </c>
      <c r="D71" s="220">
        <v>169.90965</v>
      </c>
      <c r="E71" s="221" t="s">
        <v>2048</v>
      </c>
    </row>
    <row r="72" spans="1:5" ht="31.5">
      <c r="A72" s="192" t="s">
        <v>2364</v>
      </c>
      <c r="B72" s="83" t="s">
        <v>2363</v>
      </c>
      <c r="C72" s="223" t="s">
        <v>2362</v>
      </c>
      <c r="D72" s="256">
        <f>10036.92/1000</f>
        <v>10.03692</v>
      </c>
      <c r="E72" s="219" t="s">
        <v>1644</v>
      </c>
    </row>
    <row r="73" spans="1:5" ht="31.5">
      <c r="A73" s="83" t="s">
        <v>2361</v>
      </c>
      <c r="B73" s="83" t="s">
        <v>2105</v>
      </c>
      <c r="C73" s="83" t="s">
        <v>2104</v>
      </c>
      <c r="D73" s="220">
        <v>185.86484999999999</v>
      </c>
      <c r="E73" s="219" t="s">
        <v>2103</v>
      </c>
    </row>
    <row r="74" spans="1:5" ht="31.5">
      <c r="A74" s="83" t="s">
        <v>2307</v>
      </c>
      <c r="B74" s="83" t="s">
        <v>2306</v>
      </c>
      <c r="C74" s="24" t="s">
        <v>2360</v>
      </c>
      <c r="D74" s="245">
        <v>4.3772099999999998</v>
      </c>
      <c r="E74" s="209" t="s">
        <v>1689</v>
      </c>
    </row>
    <row r="75" spans="1:5" ht="31.5">
      <c r="A75" s="83" t="s">
        <v>2307</v>
      </c>
      <c r="B75" s="83" t="s">
        <v>2306</v>
      </c>
      <c r="C75" s="223" t="s">
        <v>2359</v>
      </c>
      <c r="D75" s="220">
        <v>8.0586300000000008</v>
      </c>
      <c r="E75" s="219" t="s">
        <v>1689</v>
      </c>
    </row>
    <row r="76" spans="1:5" ht="63">
      <c r="A76" s="83" t="s">
        <v>2319</v>
      </c>
      <c r="B76" s="83" t="s">
        <v>2318</v>
      </c>
      <c r="C76" s="83" t="s">
        <v>2358</v>
      </c>
      <c r="D76" s="220">
        <v>9.9770000000000003</v>
      </c>
      <c r="E76" s="219" t="s">
        <v>1740</v>
      </c>
    </row>
    <row r="77" spans="1:5" ht="31.5">
      <c r="A77" s="83" t="s">
        <v>2357</v>
      </c>
      <c r="B77" s="83" t="s">
        <v>2062</v>
      </c>
      <c r="C77" s="83" t="s">
        <v>2356</v>
      </c>
      <c r="D77" s="220">
        <v>3.7160000000000002</v>
      </c>
      <c r="E77" s="219" t="s">
        <v>1666</v>
      </c>
    </row>
    <row r="78" spans="1:5" ht="47.25">
      <c r="A78" s="83" t="s">
        <v>2333</v>
      </c>
      <c r="B78" s="83" t="s">
        <v>2332</v>
      </c>
      <c r="C78" s="83" t="s">
        <v>2355</v>
      </c>
      <c r="D78" s="220">
        <v>53</v>
      </c>
      <c r="E78" s="221" t="s">
        <v>2144</v>
      </c>
    </row>
    <row r="79" spans="1:5" ht="47.25">
      <c r="A79" s="83" t="s">
        <v>2354</v>
      </c>
      <c r="B79" s="83" t="s">
        <v>2353</v>
      </c>
      <c r="C79" s="83" t="s">
        <v>2352</v>
      </c>
      <c r="D79" s="220">
        <v>189.82300000000001</v>
      </c>
      <c r="E79" s="219" t="s">
        <v>1666</v>
      </c>
    </row>
    <row r="80" spans="1:5" ht="31.5">
      <c r="A80" s="83" t="s">
        <v>2351</v>
      </c>
      <c r="B80" s="83" t="s">
        <v>2350</v>
      </c>
      <c r="C80" s="83" t="s">
        <v>2349</v>
      </c>
      <c r="D80" s="220">
        <f>123.889+74</f>
        <v>197.88900000000001</v>
      </c>
      <c r="E80" s="219" t="s">
        <v>2348</v>
      </c>
    </row>
    <row r="81" spans="1:5" ht="31.5">
      <c r="A81" s="83" t="s">
        <v>2347</v>
      </c>
      <c r="B81" s="83" t="s">
        <v>1780</v>
      </c>
      <c r="C81" s="83" t="s">
        <v>2346</v>
      </c>
      <c r="D81" s="220">
        <f>50.8935+21.7005</f>
        <v>72.594000000000008</v>
      </c>
      <c r="E81" s="219" t="s">
        <v>2155</v>
      </c>
    </row>
    <row r="82" spans="1:5" ht="47.25">
      <c r="A82" s="83" t="s">
        <v>2345</v>
      </c>
      <c r="B82" s="83" t="s">
        <v>1681</v>
      </c>
      <c r="C82" s="83" t="s">
        <v>2344</v>
      </c>
      <c r="D82" s="220">
        <v>103.97216</v>
      </c>
      <c r="E82" s="219" t="s">
        <v>44</v>
      </c>
    </row>
    <row r="83" spans="1:5" ht="63">
      <c r="A83" s="83" t="s">
        <v>2304</v>
      </c>
      <c r="B83" s="83" t="s">
        <v>2303</v>
      </c>
      <c r="C83" s="83" t="s">
        <v>2343</v>
      </c>
      <c r="D83" s="220">
        <v>24.988900000000001</v>
      </c>
      <c r="E83" s="219" t="s">
        <v>1718</v>
      </c>
    </row>
    <row r="84" spans="1:5" ht="31.5">
      <c r="A84" s="83" t="s">
        <v>2342</v>
      </c>
      <c r="B84" s="83" t="s">
        <v>2341</v>
      </c>
      <c r="C84" s="83" t="s">
        <v>2340</v>
      </c>
      <c r="D84" s="220">
        <v>189.60400000000001</v>
      </c>
      <c r="E84" s="219" t="s">
        <v>1666</v>
      </c>
    </row>
    <row r="85" spans="1:5" ht="47.25">
      <c r="A85" s="83" t="s">
        <v>2337</v>
      </c>
      <c r="B85" s="83" t="s">
        <v>1785</v>
      </c>
      <c r="C85" s="83" t="s">
        <v>2339</v>
      </c>
      <c r="D85" s="220">
        <v>79.998000000000005</v>
      </c>
      <c r="E85" s="219" t="s">
        <v>2338</v>
      </c>
    </row>
    <row r="86" spans="1:5" ht="63">
      <c r="A86" s="83" t="s">
        <v>2337</v>
      </c>
      <c r="B86" s="83" t="s">
        <v>1785</v>
      </c>
      <c r="C86" s="83" t="s">
        <v>2336</v>
      </c>
      <c r="D86" s="220">
        <v>62.810180000000003</v>
      </c>
      <c r="E86" s="219" t="s">
        <v>2169</v>
      </c>
    </row>
    <row r="87" spans="1:5" ht="31.5">
      <c r="A87" s="83" t="s">
        <v>2304</v>
      </c>
      <c r="B87" s="83" t="s">
        <v>2303</v>
      </c>
      <c r="C87" s="83" t="s">
        <v>2335</v>
      </c>
      <c r="D87" s="220">
        <v>99.898259999999993</v>
      </c>
      <c r="E87" s="219" t="s">
        <v>2334</v>
      </c>
    </row>
    <row r="88" spans="1:5" ht="47.25">
      <c r="A88" s="83" t="s">
        <v>2333</v>
      </c>
      <c r="B88" s="192" t="s">
        <v>2332</v>
      </c>
      <c r="C88" s="83" t="s">
        <v>2331</v>
      </c>
      <c r="D88" s="220">
        <v>119.99624</v>
      </c>
      <c r="E88" s="219" t="s">
        <v>2048</v>
      </c>
    </row>
    <row r="89" spans="1:5" ht="31.5">
      <c r="A89" s="83" t="s">
        <v>2044</v>
      </c>
      <c r="B89" s="83" t="s">
        <v>2043</v>
      </c>
      <c r="C89" s="83" t="s">
        <v>2330</v>
      </c>
      <c r="D89" s="220">
        <v>49.949649999999998</v>
      </c>
      <c r="E89" s="219" t="s">
        <v>44</v>
      </c>
    </row>
    <row r="90" spans="1:5" ht="31.5">
      <c r="A90" s="83" t="s">
        <v>2298</v>
      </c>
      <c r="B90" s="83" t="s">
        <v>2297</v>
      </c>
      <c r="C90" s="83" t="s">
        <v>2329</v>
      </c>
      <c r="D90" s="220">
        <v>144.75362999999999</v>
      </c>
      <c r="E90" s="219" t="s">
        <v>44</v>
      </c>
    </row>
    <row r="91" spans="1:5" ht="47.25">
      <c r="A91" s="192" t="s">
        <v>2328</v>
      </c>
      <c r="B91" s="192" t="s">
        <v>2327</v>
      </c>
      <c r="C91" s="83" t="s">
        <v>2326</v>
      </c>
      <c r="D91" s="220">
        <v>11.8</v>
      </c>
      <c r="E91" s="219" t="s">
        <v>1740</v>
      </c>
    </row>
    <row r="92" spans="1:5" ht="31.5">
      <c r="A92" s="192" t="s">
        <v>2325</v>
      </c>
      <c r="B92" s="192" t="s">
        <v>2324</v>
      </c>
      <c r="C92" s="83" t="s">
        <v>2323</v>
      </c>
      <c r="D92" s="220">
        <v>149.97483</v>
      </c>
      <c r="E92" s="219" t="s">
        <v>44</v>
      </c>
    </row>
    <row r="93" spans="1:5" ht="63">
      <c r="A93" s="192" t="s">
        <v>2283</v>
      </c>
      <c r="B93" s="83" t="s">
        <v>2282</v>
      </c>
      <c r="C93" s="83" t="s">
        <v>2322</v>
      </c>
      <c r="D93" s="220">
        <v>33.723999999999997</v>
      </c>
      <c r="E93" s="219" t="s">
        <v>1740</v>
      </c>
    </row>
    <row r="94" spans="1:5" ht="47.25">
      <c r="A94" s="83" t="s">
        <v>2310</v>
      </c>
      <c r="B94" s="192" t="s">
        <v>2309</v>
      </c>
      <c r="C94" s="192" t="s">
        <v>2321</v>
      </c>
      <c r="D94" s="220">
        <v>19.81061</v>
      </c>
      <c r="E94" s="219" t="s">
        <v>2048</v>
      </c>
    </row>
    <row r="95" spans="1:5" ht="31.5">
      <c r="A95" s="83" t="s">
        <v>2307</v>
      </c>
      <c r="B95" s="192" t="s">
        <v>2306</v>
      </c>
      <c r="C95" s="192" t="s">
        <v>2320</v>
      </c>
      <c r="D95" s="220">
        <v>28.9559</v>
      </c>
      <c r="E95" s="219" t="s">
        <v>2041</v>
      </c>
    </row>
    <row r="96" spans="1:5" ht="31.5">
      <c r="A96" s="83" t="s">
        <v>2319</v>
      </c>
      <c r="B96" s="192" t="s">
        <v>2318</v>
      </c>
      <c r="C96" s="192" t="s">
        <v>2317</v>
      </c>
      <c r="D96" s="220">
        <v>169.857</v>
      </c>
      <c r="E96" s="219" t="s">
        <v>1666</v>
      </c>
    </row>
    <row r="97" spans="1:5" ht="31.5">
      <c r="A97" s="83" t="s">
        <v>2316</v>
      </c>
      <c r="B97" s="192" t="s">
        <v>2315</v>
      </c>
      <c r="C97" s="83" t="s">
        <v>2314</v>
      </c>
      <c r="D97" s="220">
        <v>192</v>
      </c>
      <c r="E97" s="219" t="s">
        <v>2160</v>
      </c>
    </row>
    <row r="98" spans="1:5" ht="31.5">
      <c r="A98" s="83" t="s">
        <v>2313</v>
      </c>
      <c r="B98" s="83" t="s">
        <v>2109</v>
      </c>
      <c r="C98" s="83" t="s">
        <v>2312</v>
      </c>
      <c r="D98" s="220">
        <v>198.97953000000001</v>
      </c>
      <c r="E98" s="219" t="s">
        <v>2048</v>
      </c>
    </row>
    <row r="99" spans="1:5" ht="31.5">
      <c r="A99" s="83" t="s">
        <v>1658</v>
      </c>
      <c r="B99" s="192" t="s">
        <v>1657</v>
      </c>
      <c r="C99" s="83" t="s">
        <v>2311</v>
      </c>
      <c r="D99" s="220">
        <f>61.572</f>
        <v>61.572000000000003</v>
      </c>
      <c r="E99" s="219" t="s">
        <v>2090</v>
      </c>
    </row>
    <row r="100" spans="1:5" ht="47.25">
      <c r="A100" s="83" t="s">
        <v>2310</v>
      </c>
      <c r="B100" s="192" t="s">
        <v>2309</v>
      </c>
      <c r="C100" s="83" t="s">
        <v>2308</v>
      </c>
      <c r="D100" s="220">
        <v>100</v>
      </c>
      <c r="E100" s="219" t="s">
        <v>2090</v>
      </c>
    </row>
    <row r="101" spans="1:5" ht="47.25">
      <c r="A101" s="83" t="s">
        <v>2307</v>
      </c>
      <c r="B101" s="192" t="s">
        <v>2306</v>
      </c>
      <c r="C101" s="83" t="s">
        <v>2305</v>
      </c>
      <c r="D101" s="220">
        <v>150</v>
      </c>
      <c r="E101" s="219" t="s">
        <v>2144</v>
      </c>
    </row>
    <row r="102" spans="1:5" ht="31.5">
      <c r="A102" s="83" t="s">
        <v>2304</v>
      </c>
      <c r="B102" s="83" t="s">
        <v>2303</v>
      </c>
      <c r="C102" s="83" t="s">
        <v>2302</v>
      </c>
      <c r="D102" s="220">
        <v>74.986800000000002</v>
      </c>
      <c r="E102" s="219" t="s">
        <v>1633</v>
      </c>
    </row>
    <row r="103" spans="1:5" ht="63">
      <c r="A103" s="83" t="s">
        <v>2298</v>
      </c>
      <c r="B103" s="83" t="s">
        <v>2297</v>
      </c>
      <c r="C103" s="83" t="s">
        <v>2301</v>
      </c>
      <c r="D103" s="220">
        <v>22.97908</v>
      </c>
      <c r="E103" s="219" t="s">
        <v>2169</v>
      </c>
    </row>
    <row r="104" spans="1:5" ht="31.5">
      <c r="A104" s="83" t="s">
        <v>2300</v>
      </c>
      <c r="B104" s="83" t="s">
        <v>1731</v>
      </c>
      <c r="C104" s="83" t="s">
        <v>2299</v>
      </c>
      <c r="D104" s="220">
        <v>14.92008</v>
      </c>
      <c r="E104" s="219" t="s">
        <v>2048</v>
      </c>
    </row>
    <row r="105" spans="1:5" ht="47.25">
      <c r="A105" s="83" t="s">
        <v>2298</v>
      </c>
      <c r="B105" s="83" t="s">
        <v>2297</v>
      </c>
      <c r="C105" s="83" t="s">
        <v>2296</v>
      </c>
      <c r="D105" s="220">
        <v>7.1534800000000001</v>
      </c>
      <c r="E105" s="219" t="s">
        <v>2041</v>
      </c>
    </row>
    <row r="106" spans="1:5" ht="31.5">
      <c r="A106" s="83" t="s">
        <v>2283</v>
      </c>
      <c r="B106" s="83" t="s">
        <v>2282</v>
      </c>
      <c r="C106" s="83" t="s">
        <v>2295</v>
      </c>
      <c r="D106" s="220">
        <v>48.996310000000001</v>
      </c>
      <c r="E106" s="219" t="s">
        <v>2048</v>
      </c>
    </row>
    <row r="107" spans="1:5" ht="47.25">
      <c r="A107" s="83" t="s">
        <v>2294</v>
      </c>
      <c r="B107" s="83" t="s">
        <v>2293</v>
      </c>
      <c r="C107" s="83" t="s">
        <v>2292</v>
      </c>
      <c r="D107" s="220">
        <v>29.915479999999999</v>
      </c>
      <c r="E107" s="219" t="s">
        <v>2048</v>
      </c>
    </row>
    <row r="108" spans="1:5" ht="47.25">
      <c r="A108" s="83" t="s">
        <v>2291</v>
      </c>
      <c r="B108" s="83" t="s">
        <v>2290</v>
      </c>
      <c r="C108" s="83" t="s">
        <v>2289</v>
      </c>
      <c r="D108" s="220">
        <v>170</v>
      </c>
      <c r="E108" s="219" t="s">
        <v>1683</v>
      </c>
    </row>
    <row r="109" spans="1:5" ht="31.5">
      <c r="A109" s="83" t="s">
        <v>2060</v>
      </c>
      <c r="B109" s="83" t="s">
        <v>2288</v>
      </c>
      <c r="C109" s="83" t="s">
        <v>2287</v>
      </c>
      <c r="D109" s="220">
        <v>194.96639999999999</v>
      </c>
      <c r="E109" s="221" t="s">
        <v>1633</v>
      </c>
    </row>
    <row r="110" spans="1:5" ht="31.5">
      <c r="A110" s="83" t="s">
        <v>2286</v>
      </c>
      <c r="B110" s="83" t="s">
        <v>2285</v>
      </c>
      <c r="C110" s="83" t="s">
        <v>2284</v>
      </c>
      <c r="D110" s="220">
        <v>199.98294000000001</v>
      </c>
      <c r="E110" s="219" t="s">
        <v>1633</v>
      </c>
    </row>
    <row r="111" spans="1:5" ht="47.25">
      <c r="A111" s="83" t="s">
        <v>2283</v>
      </c>
      <c r="B111" s="83" t="s">
        <v>2282</v>
      </c>
      <c r="C111" s="83" t="s">
        <v>2281</v>
      </c>
      <c r="D111" s="256">
        <v>50.376240000000003</v>
      </c>
      <c r="E111" s="219" t="s">
        <v>1740</v>
      </c>
    </row>
    <row r="112" spans="1:5" ht="31.5">
      <c r="A112" s="83" t="s">
        <v>2280</v>
      </c>
      <c r="B112" s="83" t="s">
        <v>2279</v>
      </c>
      <c r="C112" s="83" t="s">
        <v>2278</v>
      </c>
      <c r="D112" s="256">
        <v>9.8286999999999995</v>
      </c>
      <c r="E112" s="209" t="s">
        <v>1689</v>
      </c>
    </row>
    <row r="113" spans="1:5" ht="31.5">
      <c r="A113" s="83" t="s">
        <v>2277</v>
      </c>
      <c r="B113" s="83" t="s">
        <v>2276</v>
      </c>
      <c r="C113" s="24" t="s">
        <v>2275</v>
      </c>
      <c r="D113" s="224">
        <v>5.1146500000000001</v>
      </c>
      <c r="E113" s="209" t="s">
        <v>522</v>
      </c>
    </row>
    <row r="114" spans="1:5" ht="47.25">
      <c r="A114" s="226" t="s">
        <v>2274</v>
      </c>
      <c r="B114" s="83" t="s">
        <v>2273</v>
      </c>
      <c r="C114" s="83" t="s">
        <v>2272</v>
      </c>
      <c r="D114" s="81">
        <f>199994.56/1000</f>
        <v>199.99456000000001</v>
      </c>
      <c r="E114" s="219" t="s">
        <v>2048</v>
      </c>
    </row>
    <row r="115" spans="1:5" ht="63">
      <c r="A115" s="226" t="s">
        <v>2092</v>
      </c>
      <c r="B115" s="192" t="s">
        <v>1882</v>
      </c>
      <c r="C115" s="83" t="s">
        <v>2271</v>
      </c>
      <c r="D115" s="81">
        <f>64474.73/1000</f>
        <v>64.474730000000008</v>
      </c>
      <c r="E115" s="219" t="s">
        <v>2270</v>
      </c>
    </row>
    <row r="116" spans="1:5" ht="63">
      <c r="A116" s="226" t="s">
        <v>2269</v>
      </c>
      <c r="B116" s="192" t="s">
        <v>2268</v>
      </c>
      <c r="C116" s="83" t="s">
        <v>2267</v>
      </c>
      <c r="D116" s="81">
        <f>79891.86/1000</f>
        <v>79.891859999999994</v>
      </c>
      <c r="E116" s="219" t="s">
        <v>2041</v>
      </c>
    </row>
    <row r="117" spans="1:5" ht="31.5">
      <c r="A117" s="226" t="s">
        <v>2266</v>
      </c>
      <c r="B117" s="192" t="s">
        <v>1817</v>
      </c>
      <c r="C117" s="83" t="s">
        <v>2265</v>
      </c>
      <c r="D117" s="81">
        <f>34994.07/1000</f>
        <v>34.994070000000001</v>
      </c>
      <c r="E117" s="219" t="s">
        <v>2048</v>
      </c>
    </row>
    <row r="118" spans="1:5" ht="47.25">
      <c r="A118" s="226" t="s">
        <v>2232</v>
      </c>
      <c r="B118" s="83" t="s">
        <v>2065</v>
      </c>
      <c r="C118" s="83" t="s">
        <v>2231</v>
      </c>
      <c r="D118" s="81">
        <f>54733.96/1000</f>
        <v>54.733959999999996</v>
      </c>
      <c r="E118" s="219" t="s">
        <v>1740</v>
      </c>
    </row>
    <row r="119" spans="1:5" ht="31.5">
      <c r="A119" s="226" t="s">
        <v>2264</v>
      </c>
      <c r="B119" s="83" t="s">
        <v>2263</v>
      </c>
      <c r="C119" s="225" t="s">
        <v>2262</v>
      </c>
      <c r="D119" s="224">
        <v>199.56</v>
      </c>
      <c r="E119" s="255" t="s">
        <v>1666</v>
      </c>
    </row>
    <row r="120" spans="1:5" ht="31.5">
      <c r="A120" s="226" t="s">
        <v>2168</v>
      </c>
      <c r="B120" s="83" t="s">
        <v>2167</v>
      </c>
      <c r="C120" s="83" t="s">
        <v>2166</v>
      </c>
      <c r="D120" s="81">
        <f>21828.83/1000</f>
        <v>21.828830000000004</v>
      </c>
      <c r="E120" s="219" t="s">
        <v>1637</v>
      </c>
    </row>
    <row r="121" spans="1:5" ht="47.25">
      <c r="A121" s="226" t="s">
        <v>2261</v>
      </c>
      <c r="B121" s="83" t="s">
        <v>1834</v>
      </c>
      <c r="C121" s="83" t="s">
        <v>2260</v>
      </c>
      <c r="D121" s="81">
        <f>14834.4/1000</f>
        <v>14.8344</v>
      </c>
      <c r="E121" s="219" t="s">
        <v>1633</v>
      </c>
    </row>
    <row r="122" spans="1:5" ht="31.5">
      <c r="A122" s="226" t="s">
        <v>2259</v>
      </c>
      <c r="B122" s="83" t="s">
        <v>1823</v>
      </c>
      <c r="C122" s="24" t="s">
        <v>2258</v>
      </c>
      <c r="D122" s="81">
        <v>172</v>
      </c>
      <c r="E122" s="52" t="s">
        <v>116</v>
      </c>
    </row>
    <row r="123" spans="1:5" ht="47.25">
      <c r="A123" s="226" t="s">
        <v>2202</v>
      </c>
      <c r="B123" s="83" t="s">
        <v>1857</v>
      </c>
      <c r="C123" s="83" t="s">
        <v>2257</v>
      </c>
      <c r="D123" s="81">
        <f>84950.4/1000</f>
        <v>84.950399999999988</v>
      </c>
      <c r="E123" s="219" t="s">
        <v>1633</v>
      </c>
    </row>
    <row r="124" spans="1:5" ht="47.25">
      <c r="A124" s="226" t="s">
        <v>2256</v>
      </c>
      <c r="B124" s="83" t="s">
        <v>2255</v>
      </c>
      <c r="C124" s="83" t="s">
        <v>2254</v>
      </c>
      <c r="D124" s="81">
        <f>199993.56/1000</f>
        <v>199.99356</v>
      </c>
      <c r="E124" s="219" t="s">
        <v>2048</v>
      </c>
    </row>
    <row r="125" spans="1:5" ht="47.25">
      <c r="A125" s="226" t="s">
        <v>2253</v>
      </c>
      <c r="B125" s="83" t="s">
        <v>2222</v>
      </c>
      <c r="C125" s="24" t="s">
        <v>2252</v>
      </c>
      <c r="D125" s="81">
        <f>21892.69/1000</f>
        <v>21.892689999999998</v>
      </c>
      <c r="E125" s="219" t="s">
        <v>1666</v>
      </c>
    </row>
    <row r="126" spans="1:5" ht="31.5">
      <c r="A126" s="226" t="s">
        <v>2251</v>
      </c>
      <c r="B126" s="83" t="s">
        <v>2250</v>
      </c>
      <c r="C126" s="24" t="s">
        <v>2249</v>
      </c>
      <c r="D126" s="245">
        <v>188.93199999999999</v>
      </c>
      <c r="E126" s="52" t="s">
        <v>2248</v>
      </c>
    </row>
    <row r="127" spans="1:5" ht="31.5">
      <c r="A127" s="254" t="s">
        <v>2247</v>
      </c>
      <c r="B127" s="24" t="s">
        <v>2078</v>
      </c>
      <c r="C127" s="225" t="s">
        <v>2246</v>
      </c>
      <c r="D127" s="224">
        <v>169.92894999999999</v>
      </c>
      <c r="E127" s="52" t="s">
        <v>2245</v>
      </c>
    </row>
    <row r="128" spans="1:5" ht="31.5">
      <c r="A128" s="226" t="s">
        <v>2244</v>
      </c>
      <c r="B128" s="83" t="s">
        <v>2243</v>
      </c>
      <c r="C128" s="24" t="s">
        <v>2242</v>
      </c>
      <c r="D128" s="224">
        <v>266.39769999999999</v>
      </c>
      <c r="E128" s="52" t="s">
        <v>2241</v>
      </c>
    </row>
    <row r="129" spans="1:5" ht="47.25">
      <c r="A129" s="226" t="s">
        <v>2074</v>
      </c>
      <c r="B129" s="83" t="s">
        <v>2073</v>
      </c>
      <c r="C129" s="24" t="s">
        <v>2240</v>
      </c>
      <c r="D129" s="220">
        <v>322</v>
      </c>
      <c r="E129" s="52" t="s">
        <v>2239</v>
      </c>
    </row>
    <row r="130" spans="1:5" ht="47.25">
      <c r="A130" s="226" t="s">
        <v>2074</v>
      </c>
      <c r="B130" s="83" t="s">
        <v>2073</v>
      </c>
      <c r="C130" s="225" t="s">
        <v>2238</v>
      </c>
      <c r="D130" s="220">
        <v>190</v>
      </c>
      <c r="E130" s="253" t="s">
        <v>1625</v>
      </c>
    </row>
    <row r="131" spans="1:5" ht="31.5">
      <c r="A131" s="226" t="s">
        <v>2097</v>
      </c>
      <c r="B131" s="83" t="s">
        <v>1843</v>
      </c>
      <c r="C131" s="83" t="s">
        <v>2237</v>
      </c>
      <c r="D131" s="220">
        <v>99.999030000000005</v>
      </c>
      <c r="E131" s="219" t="s">
        <v>2048</v>
      </c>
    </row>
    <row r="132" spans="1:5" ht="31.5">
      <c r="A132" s="226" t="s">
        <v>2235</v>
      </c>
      <c r="B132" s="83" t="s">
        <v>2234</v>
      </c>
      <c r="C132" s="225" t="s">
        <v>2236</v>
      </c>
      <c r="D132" s="224">
        <v>169.989</v>
      </c>
      <c r="E132" s="52" t="s">
        <v>1666</v>
      </c>
    </row>
    <row r="133" spans="1:5" ht="31.5">
      <c r="A133" s="226" t="s">
        <v>2235</v>
      </c>
      <c r="B133" s="83" t="s">
        <v>2234</v>
      </c>
      <c r="C133" s="225" t="s">
        <v>2233</v>
      </c>
      <c r="D133" s="224">
        <v>19.725000000000001</v>
      </c>
      <c r="E133" s="52" t="s">
        <v>1666</v>
      </c>
    </row>
    <row r="134" spans="1:5" ht="47.25">
      <c r="A134" s="226" t="s">
        <v>2232</v>
      </c>
      <c r="B134" s="83" t="s">
        <v>2065</v>
      </c>
      <c r="C134" s="83" t="s">
        <v>2231</v>
      </c>
      <c r="D134" s="81">
        <v>127.71258</v>
      </c>
      <c r="E134" s="219" t="s">
        <v>1740</v>
      </c>
    </row>
    <row r="135" spans="1:5" ht="63">
      <c r="A135" s="83" t="s">
        <v>1848</v>
      </c>
      <c r="B135" s="83" t="s">
        <v>1803</v>
      </c>
      <c r="C135" s="83" t="s">
        <v>2230</v>
      </c>
      <c r="D135" s="220">
        <v>56.589880000000001</v>
      </c>
      <c r="E135" s="219" t="s">
        <v>2169</v>
      </c>
    </row>
    <row r="136" spans="1:5" ht="63">
      <c r="A136" s="83" t="s">
        <v>2229</v>
      </c>
      <c r="B136" s="83" t="s">
        <v>2228</v>
      </c>
      <c r="C136" s="83" t="s">
        <v>2227</v>
      </c>
      <c r="D136" s="220">
        <v>99.992949999999993</v>
      </c>
      <c r="E136" s="219" t="s">
        <v>1718</v>
      </c>
    </row>
    <row r="137" spans="1:5" ht="31.5">
      <c r="A137" s="83" t="s">
        <v>2226</v>
      </c>
      <c r="B137" s="83" t="s">
        <v>2225</v>
      </c>
      <c r="C137" s="83" t="s">
        <v>2224</v>
      </c>
      <c r="D137" s="220">
        <f>199.997</f>
        <v>199.99700000000001</v>
      </c>
      <c r="E137" s="219" t="s">
        <v>2223</v>
      </c>
    </row>
    <row r="138" spans="1:5" ht="48" thickBot="1">
      <c r="A138" s="226" t="s">
        <v>2047</v>
      </c>
      <c r="B138" s="83" t="s">
        <v>2222</v>
      </c>
      <c r="C138" s="83" t="s">
        <v>2221</v>
      </c>
      <c r="D138" s="238">
        <v>47.212000000000003</v>
      </c>
      <c r="E138" s="219" t="s">
        <v>1666</v>
      </c>
    </row>
    <row r="139" spans="1:5" ht="31.5">
      <c r="A139" s="192" t="s">
        <v>2220</v>
      </c>
      <c r="B139" s="83" t="s">
        <v>2167</v>
      </c>
      <c r="C139" s="83" t="s">
        <v>2219</v>
      </c>
      <c r="D139" s="220">
        <v>98.168999999999997</v>
      </c>
      <c r="E139" s="252" t="s">
        <v>2218</v>
      </c>
    </row>
    <row r="140" spans="1:5" ht="63">
      <c r="A140" s="192" t="s">
        <v>2173</v>
      </c>
      <c r="B140" s="83" t="s">
        <v>2081</v>
      </c>
      <c r="C140" s="83" t="s">
        <v>2217</v>
      </c>
      <c r="D140" s="220">
        <v>74.425920000000005</v>
      </c>
      <c r="E140" s="219" t="s">
        <v>2169</v>
      </c>
    </row>
    <row r="141" spans="1:5" ht="31.5">
      <c r="A141" s="192" t="s">
        <v>2194</v>
      </c>
      <c r="B141" s="83" t="s">
        <v>1878</v>
      </c>
      <c r="C141" s="83" t="s">
        <v>2216</v>
      </c>
      <c r="D141" s="220">
        <v>60</v>
      </c>
      <c r="E141" s="219" t="s">
        <v>1876</v>
      </c>
    </row>
    <row r="142" spans="1:5" ht="31.5">
      <c r="A142" s="192" t="s">
        <v>2214</v>
      </c>
      <c r="B142" s="83" t="s">
        <v>2213</v>
      </c>
      <c r="C142" s="225" t="s">
        <v>2215</v>
      </c>
      <c r="D142" s="220">
        <v>111.989</v>
      </c>
      <c r="E142" s="52" t="s">
        <v>1633</v>
      </c>
    </row>
    <row r="143" spans="1:5" ht="47.25">
      <c r="A143" s="83" t="s">
        <v>2214</v>
      </c>
      <c r="B143" s="83" t="s">
        <v>2213</v>
      </c>
      <c r="C143" s="83" t="s">
        <v>2212</v>
      </c>
      <c r="D143" s="220">
        <v>59.988999999999997</v>
      </c>
      <c r="E143" s="219" t="s">
        <v>2144</v>
      </c>
    </row>
    <row r="144" spans="1:5" ht="47.25">
      <c r="A144" s="83" t="s">
        <v>1848</v>
      </c>
      <c r="B144" s="83" t="s">
        <v>1803</v>
      </c>
      <c r="C144" s="83" t="s">
        <v>2211</v>
      </c>
      <c r="D144" s="220">
        <v>57.88</v>
      </c>
      <c r="E144" s="219" t="s">
        <v>1831</v>
      </c>
    </row>
    <row r="145" spans="1:5" ht="47.25">
      <c r="A145" s="83" t="s">
        <v>1848</v>
      </c>
      <c r="B145" s="83" t="s">
        <v>1803</v>
      </c>
      <c r="C145" s="83" t="s">
        <v>2210</v>
      </c>
      <c r="D145" s="220">
        <v>29.711929999999999</v>
      </c>
      <c r="E145" s="219" t="s">
        <v>2041</v>
      </c>
    </row>
    <row r="146" spans="1:5" ht="63">
      <c r="A146" s="226" t="s">
        <v>2069</v>
      </c>
      <c r="B146" s="83" t="s">
        <v>2068</v>
      </c>
      <c r="C146" s="83" t="s">
        <v>2209</v>
      </c>
      <c r="D146" s="220">
        <v>109.93913000000001</v>
      </c>
      <c r="E146" s="219" t="s">
        <v>1921</v>
      </c>
    </row>
    <row r="147" spans="1:5" ht="31.5">
      <c r="A147" s="83" t="s">
        <v>2208</v>
      </c>
      <c r="B147" s="83" t="s">
        <v>2094</v>
      </c>
      <c r="C147" s="83" t="s">
        <v>2207</v>
      </c>
      <c r="D147" s="220">
        <v>198.97832</v>
      </c>
      <c r="E147" s="219" t="s">
        <v>2048</v>
      </c>
    </row>
    <row r="148" spans="1:5" ht="47.25">
      <c r="A148" s="83" t="s">
        <v>2205</v>
      </c>
      <c r="B148" s="83" t="s">
        <v>2204</v>
      </c>
      <c r="C148" s="83" t="s">
        <v>2206</v>
      </c>
      <c r="D148" s="220">
        <v>11.5</v>
      </c>
      <c r="E148" s="219" t="s">
        <v>1740</v>
      </c>
    </row>
    <row r="149" spans="1:5" ht="31.5">
      <c r="A149" s="83" t="s">
        <v>2205</v>
      </c>
      <c r="B149" s="83" t="s">
        <v>2204</v>
      </c>
      <c r="C149" s="83" t="s">
        <v>2203</v>
      </c>
      <c r="D149" s="220">
        <v>37.793599999999998</v>
      </c>
      <c r="E149" s="219" t="s">
        <v>44</v>
      </c>
    </row>
    <row r="150" spans="1:5" ht="31.5">
      <c r="A150" s="226" t="s">
        <v>2202</v>
      </c>
      <c r="B150" s="83" t="s">
        <v>1857</v>
      </c>
      <c r="C150" s="83" t="s">
        <v>2201</v>
      </c>
      <c r="D150" s="220">
        <v>99.918090000000007</v>
      </c>
      <c r="E150" s="219" t="s">
        <v>2103</v>
      </c>
    </row>
    <row r="151" spans="1:5" ht="47.25">
      <c r="A151" s="83" t="s">
        <v>2200</v>
      </c>
      <c r="B151" s="83" t="s">
        <v>2199</v>
      </c>
      <c r="C151" s="83" t="s">
        <v>2198</v>
      </c>
      <c r="D151" s="220">
        <v>190</v>
      </c>
      <c r="E151" s="219" t="s">
        <v>1729</v>
      </c>
    </row>
    <row r="152" spans="1:5" ht="47.25">
      <c r="A152" s="226" t="s">
        <v>2047</v>
      </c>
      <c r="B152" s="83" t="s">
        <v>2046</v>
      </c>
      <c r="C152" s="83" t="s">
        <v>2045</v>
      </c>
      <c r="D152" s="251">
        <v>100</v>
      </c>
      <c r="E152" s="219" t="s">
        <v>1710</v>
      </c>
    </row>
    <row r="153" spans="1:5" ht="31.5">
      <c r="A153" s="83" t="s">
        <v>2194</v>
      </c>
      <c r="B153" s="83" t="s">
        <v>1809</v>
      </c>
      <c r="C153" s="24" t="s">
        <v>2197</v>
      </c>
      <c r="D153" s="250">
        <v>4.7090199999999998</v>
      </c>
      <c r="E153" s="209" t="s">
        <v>2196</v>
      </c>
    </row>
    <row r="154" spans="1:5" ht="31.5">
      <c r="A154" s="83" t="s">
        <v>2194</v>
      </c>
      <c r="B154" s="83" t="s">
        <v>1809</v>
      </c>
      <c r="C154" s="24" t="s">
        <v>2195</v>
      </c>
      <c r="D154" s="249">
        <v>7.8539399999999997</v>
      </c>
      <c r="E154" s="209" t="s">
        <v>522</v>
      </c>
    </row>
    <row r="155" spans="1:5" ht="47.25">
      <c r="A155" s="83" t="s">
        <v>2194</v>
      </c>
      <c r="B155" s="83" t="s">
        <v>1809</v>
      </c>
      <c r="C155" s="83" t="s">
        <v>2193</v>
      </c>
      <c r="D155" s="220">
        <v>81.471999999999994</v>
      </c>
      <c r="E155" s="219" t="s">
        <v>2090</v>
      </c>
    </row>
    <row r="156" spans="1:5" ht="31.5">
      <c r="A156" s="83" t="s">
        <v>2192</v>
      </c>
      <c r="B156" s="83" t="s">
        <v>2191</v>
      </c>
      <c r="C156" s="24" t="s">
        <v>2190</v>
      </c>
      <c r="D156" s="248">
        <v>9.8581400000000006</v>
      </c>
      <c r="E156" s="209" t="s">
        <v>522</v>
      </c>
    </row>
    <row r="157" spans="1:5" ht="31.5">
      <c r="A157" s="83" t="s">
        <v>2189</v>
      </c>
      <c r="B157" s="83" t="s">
        <v>1867</v>
      </c>
      <c r="C157" s="225" t="s">
        <v>2188</v>
      </c>
      <c r="D157" s="224">
        <v>109.77800000000001</v>
      </c>
      <c r="E157" s="243" t="s">
        <v>1637</v>
      </c>
    </row>
    <row r="158" spans="1:5" ht="31.5">
      <c r="A158" s="83" t="s">
        <v>2187</v>
      </c>
      <c r="B158" s="83" t="s">
        <v>2186</v>
      </c>
      <c r="C158" s="83" t="s">
        <v>2185</v>
      </c>
      <c r="D158" s="220">
        <v>199.696</v>
      </c>
      <c r="E158" s="219" t="s">
        <v>1666</v>
      </c>
    </row>
    <row r="159" spans="1:5" ht="47.25">
      <c r="A159" s="83" t="s">
        <v>2184</v>
      </c>
      <c r="B159" s="83" t="s">
        <v>2078</v>
      </c>
      <c r="C159" s="83" t="s">
        <v>2183</v>
      </c>
      <c r="D159" s="220">
        <v>23.6</v>
      </c>
      <c r="E159" s="219" t="s">
        <v>1740</v>
      </c>
    </row>
    <row r="160" spans="1:5" ht="31.5">
      <c r="A160" s="83" t="s">
        <v>2182</v>
      </c>
      <c r="B160" s="83" t="s">
        <v>2181</v>
      </c>
      <c r="C160" s="83" t="s">
        <v>2180</v>
      </c>
      <c r="D160" s="220">
        <v>99.992320000000007</v>
      </c>
      <c r="E160" s="219" t="s">
        <v>2179</v>
      </c>
    </row>
    <row r="161" spans="1:5" ht="31.5">
      <c r="A161" s="226" t="s">
        <v>2178</v>
      </c>
      <c r="B161" s="83" t="s">
        <v>2086</v>
      </c>
      <c r="C161" s="83" t="s">
        <v>2177</v>
      </c>
      <c r="D161" s="220">
        <f>150+19</f>
        <v>169</v>
      </c>
      <c r="E161" s="219" t="s">
        <v>2090</v>
      </c>
    </row>
    <row r="162" spans="1:5" ht="31.5">
      <c r="A162" s="83" t="s">
        <v>2176</v>
      </c>
      <c r="B162" s="83" t="s">
        <v>2175</v>
      </c>
      <c r="C162" s="83" t="s">
        <v>2174</v>
      </c>
      <c r="D162" s="220">
        <v>168.51318000000001</v>
      </c>
      <c r="E162" s="219" t="s">
        <v>1662</v>
      </c>
    </row>
    <row r="163" spans="1:5" ht="31.5">
      <c r="A163" s="192" t="s">
        <v>2173</v>
      </c>
      <c r="B163" s="83" t="s">
        <v>2081</v>
      </c>
      <c r="C163" s="223" t="s">
        <v>2172</v>
      </c>
      <c r="D163" s="220">
        <v>71.071550000000002</v>
      </c>
      <c r="E163" s="219" t="s">
        <v>2041</v>
      </c>
    </row>
    <row r="164" spans="1:5" ht="63">
      <c r="A164" s="192" t="s">
        <v>1848</v>
      </c>
      <c r="B164" s="83" t="s">
        <v>1803</v>
      </c>
      <c r="C164" s="223" t="s">
        <v>2171</v>
      </c>
      <c r="D164" s="220">
        <v>46.488019999999999</v>
      </c>
      <c r="E164" s="219" t="s">
        <v>2169</v>
      </c>
    </row>
    <row r="165" spans="1:5" ht="78.75">
      <c r="A165" s="192" t="s">
        <v>2165</v>
      </c>
      <c r="B165" s="83" t="s">
        <v>1803</v>
      </c>
      <c r="C165" s="223" t="s">
        <v>2170</v>
      </c>
      <c r="D165" s="220">
        <v>9.3291699999999995</v>
      </c>
      <c r="E165" s="219" t="s">
        <v>2169</v>
      </c>
    </row>
    <row r="166" spans="1:5" ht="31.5">
      <c r="A166" s="237" t="s">
        <v>2168</v>
      </c>
      <c r="B166" s="83" t="s">
        <v>2167</v>
      </c>
      <c r="C166" s="223" t="s">
        <v>2166</v>
      </c>
      <c r="D166" s="81">
        <v>29.692</v>
      </c>
      <c r="E166" s="219" t="s">
        <v>1637</v>
      </c>
    </row>
    <row r="167" spans="1:5" ht="47.25">
      <c r="A167" s="192" t="s">
        <v>2165</v>
      </c>
      <c r="B167" s="83" t="s">
        <v>1803</v>
      </c>
      <c r="C167" s="83" t="s">
        <v>2164</v>
      </c>
      <c r="D167" s="220">
        <v>26.096879999999999</v>
      </c>
      <c r="E167" s="219" t="s">
        <v>1831</v>
      </c>
    </row>
    <row r="168" spans="1:5" ht="31.5">
      <c r="A168" s="192" t="s">
        <v>2163</v>
      </c>
      <c r="B168" s="83" t="s">
        <v>2162</v>
      </c>
      <c r="C168" s="223" t="s">
        <v>2161</v>
      </c>
      <c r="D168" s="220">
        <v>199.91087999999999</v>
      </c>
      <c r="E168" s="219" t="s">
        <v>2160</v>
      </c>
    </row>
    <row r="169" spans="1:5" ht="31.5">
      <c r="A169" s="192" t="s">
        <v>2158</v>
      </c>
      <c r="B169" s="83" t="s">
        <v>2157</v>
      </c>
      <c r="C169" s="83" t="s">
        <v>2159</v>
      </c>
      <c r="D169" s="220">
        <v>80.159000000000006</v>
      </c>
      <c r="E169" s="219" t="s">
        <v>2155</v>
      </c>
    </row>
    <row r="170" spans="1:5" ht="31.5">
      <c r="A170" s="192" t="s">
        <v>2158</v>
      </c>
      <c r="B170" s="83" t="s">
        <v>2157</v>
      </c>
      <c r="C170" s="83" t="s">
        <v>2156</v>
      </c>
      <c r="D170" s="220">
        <v>118.834</v>
      </c>
      <c r="E170" s="219" t="s">
        <v>2155</v>
      </c>
    </row>
    <row r="171" spans="1:5" ht="31.5">
      <c r="A171" s="192" t="s">
        <v>2154</v>
      </c>
      <c r="B171" s="83" t="s">
        <v>2153</v>
      </c>
      <c r="C171" s="83" t="s">
        <v>2152</v>
      </c>
      <c r="D171" s="220">
        <v>199.87942000000001</v>
      </c>
      <c r="E171" s="219" t="s">
        <v>1629</v>
      </c>
    </row>
    <row r="172" spans="1:5" ht="78.75">
      <c r="A172" s="237" t="s">
        <v>2150</v>
      </c>
      <c r="B172" s="83" t="s">
        <v>2149</v>
      </c>
      <c r="C172" s="223" t="s">
        <v>2151</v>
      </c>
      <c r="D172" s="220">
        <v>131.90002000000001</v>
      </c>
      <c r="E172" s="219" t="s">
        <v>2048</v>
      </c>
    </row>
    <row r="173" spans="1:5" ht="78.75">
      <c r="A173" s="237" t="s">
        <v>2150</v>
      </c>
      <c r="B173" s="83" t="s">
        <v>2149</v>
      </c>
      <c r="C173" s="83" t="s">
        <v>2148</v>
      </c>
      <c r="D173" s="220">
        <v>66.986140000000006</v>
      </c>
      <c r="E173" s="219" t="s">
        <v>2048</v>
      </c>
    </row>
    <row r="174" spans="1:5" ht="47.25">
      <c r="A174" s="237" t="s">
        <v>2133</v>
      </c>
      <c r="B174" s="83" t="s">
        <v>2132</v>
      </c>
      <c r="C174" s="83" t="s">
        <v>2147</v>
      </c>
      <c r="D174" s="247">
        <f>13892.33/1000</f>
        <v>13.892329999999999</v>
      </c>
      <c r="E174" s="219" t="s">
        <v>1683</v>
      </c>
    </row>
    <row r="175" spans="1:5" ht="47.25">
      <c r="A175" s="192" t="s">
        <v>2143</v>
      </c>
      <c r="B175" s="83" t="s">
        <v>2142</v>
      </c>
      <c r="C175" s="223" t="s">
        <v>2146</v>
      </c>
      <c r="D175" s="102">
        <f>109.99714+5</f>
        <v>114.99714</v>
      </c>
      <c r="E175" s="219" t="s">
        <v>1683</v>
      </c>
    </row>
    <row r="176" spans="1:5" ht="63">
      <c r="A176" s="192" t="s">
        <v>2143</v>
      </c>
      <c r="B176" s="83" t="s">
        <v>2142</v>
      </c>
      <c r="C176" s="83" t="s">
        <v>2145</v>
      </c>
      <c r="D176" s="102">
        <v>22.3</v>
      </c>
      <c r="E176" s="219" t="s">
        <v>2144</v>
      </c>
    </row>
    <row r="177" spans="1:5" ht="47.25">
      <c r="A177" s="192" t="s">
        <v>2143</v>
      </c>
      <c r="B177" s="83" t="s">
        <v>2142</v>
      </c>
      <c r="C177" s="83" t="s">
        <v>2141</v>
      </c>
      <c r="D177" s="102">
        <v>3.54298</v>
      </c>
      <c r="E177" s="219" t="s">
        <v>1689</v>
      </c>
    </row>
    <row r="178" spans="1:5" ht="31.5">
      <c r="A178" s="192" t="s">
        <v>2140</v>
      </c>
      <c r="B178" s="83" t="s">
        <v>2139</v>
      </c>
      <c r="C178" s="83" t="s">
        <v>2138</v>
      </c>
      <c r="D178" s="102">
        <v>114.77800000000001</v>
      </c>
      <c r="E178" s="219" t="s">
        <v>1666</v>
      </c>
    </row>
    <row r="179" spans="1:5" ht="63">
      <c r="A179" s="83" t="s">
        <v>2125</v>
      </c>
      <c r="B179" s="83" t="s">
        <v>2124</v>
      </c>
      <c r="C179" s="83" t="s">
        <v>2137</v>
      </c>
      <c r="D179" s="102">
        <v>39.989699999999999</v>
      </c>
      <c r="E179" s="219" t="s">
        <v>1718</v>
      </c>
    </row>
    <row r="180" spans="1:5" ht="47.25">
      <c r="A180" s="83" t="s">
        <v>2122</v>
      </c>
      <c r="B180" s="83" t="s">
        <v>2121</v>
      </c>
      <c r="C180" s="83" t="s">
        <v>2136</v>
      </c>
      <c r="D180" s="244">
        <v>11.5</v>
      </c>
      <c r="E180" s="219" t="s">
        <v>1740</v>
      </c>
    </row>
    <row r="181" spans="1:5" ht="63">
      <c r="A181" s="226" t="s">
        <v>2133</v>
      </c>
      <c r="B181" s="83" t="s">
        <v>2132</v>
      </c>
      <c r="C181" s="24" t="s">
        <v>2135</v>
      </c>
      <c r="D181" s="245">
        <v>7.67326</v>
      </c>
      <c r="E181" s="209" t="s">
        <v>2134</v>
      </c>
    </row>
    <row r="182" spans="1:5" ht="31.5">
      <c r="A182" s="226" t="s">
        <v>2133</v>
      </c>
      <c r="B182" s="83" t="s">
        <v>2132</v>
      </c>
      <c r="C182" s="83" t="s">
        <v>2131</v>
      </c>
      <c r="D182" s="246">
        <v>93.098889999999997</v>
      </c>
      <c r="E182" s="219" t="s">
        <v>1683</v>
      </c>
    </row>
    <row r="183" spans="1:5" ht="47.25">
      <c r="A183" s="83" t="s">
        <v>2130</v>
      </c>
      <c r="B183" s="83" t="s">
        <v>2129</v>
      </c>
      <c r="C183" s="83" t="s">
        <v>2128</v>
      </c>
      <c r="D183" s="102">
        <v>134.70099999999999</v>
      </c>
      <c r="E183" s="221" t="s">
        <v>2127</v>
      </c>
    </row>
    <row r="184" spans="1:5" ht="31.5">
      <c r="A184" s="83" t="s">
        <v>2125</v>
      </c>
      <c r="B184" s="83" t="s">
        <v>2124</v>
      </c>
      <c r="C184" s="24" t="s">
        <v>2126</v>
      </c>
      <c r="D184" s="245">
        <v>6.2915999999999999</v>
      </c>
      <c r="E184" s="209" t="s">
        <v>522</v>
      </c>
    </row>
    <row r="185" spans="1:5" ht="31.5">
      <c r="A185" s="83" t="s">
        <v>2125</v>
      </c>
      <c r="B185" s="83" t="s">
        <v>2124</v>
      </c>
      <c r="C185" s="83" t="s">
        <v>2123</v>
      </c>
      <c r="D185" s="244">
        <v>97.981459999999998</v>
      </c>
      <c r="E185" s="219" t="s">
        <v>1683</v>
      </c>
    </row>
    <row r="186" spans="1:5" ht="31.5">
      <c r="A186" s="192" t="s">
        <v>2122</v>
      </c>
      <c r="B186" s="83" t="s">
        <v>2121</v>
      </c>
      <c r="C186" s="223" t="s">
        <v>2120</v>
      </c>
      <c r="D186" s="220">
        <v>97</v>
      </c>
      <c r="E186" s="219" t="s">
        <v>1683</v>
      </c>
    </row>
    <row r="187" spans="1:5" ht="78.75">
      <c r="A187" s="192" t="s">
        <v>2119</v>
      </c>
      <c r="B187" s="83" t="s">
        <v>2118</v>
      </c>
      <c r="C187" s="223" t="s">
        <v>2117</v>
      </c>
      <c r="D187" s="220">
        <v>152.06299999999999</v>
      </c>
      <c r="E187" s="243" t="s">
        <v>2116</v>
      </c>
    </row>
    <row r="188" spans="1:5" ht="31.5">
      <c r="A188" s="192" t="s">
        <v>2115</v>
      </c>
      <c r="B188" s="83" t="s">
        <v>1707</v>
      </c>
      <c r="C188" s="83" t="s">
        <v>2114</v>
      </c>
      <c r="D188" s="220">
        <v>5.1820000000000004</v>
      </c>
      <c r="E188" s="219" t="s">
        <v>2113</v>
      </c>
    </row>
    <row r="189" spans="1:5" ht="47.25">
      <c r="A189" s="83" t="s">
        <v>2112</v>
      </c>
      <c r="B189" s="83" t="s">
        <v>1701</v>
      </c>
      <c r="C189" s="83" t="s">
        <v>2111</v>
      </c>
      <c r="D189" s="220">
        <v>56.837000000000003</v>
      </c>
      <c r="E189" s="219" t="s">
        <v>1740</v>
      </c>
    </row>
    <row r="190" spans="1:5" ht="31.5">
      <c r="A190" s="192" t="s">
        <v>2110</v>
      </c>
      <c r="B190" s="83" t="s">
        <v>2109</v>
      </c>
      <c r="C190" s="83" t="s">
        <v>2108</v>
      </c>
      <c r="D190" s="220">
        <v>22.49671</v>
      </c>
      <c r="E190" s="219" t="s">
        <v>2107</v>
      </c>
    </row>
    <row r="191" spans="1:5" ht="31.5">
      <c r="A191" s="192" t="s">
        <v>2106</v>
      </c>
      <c r="B191" s="83" t="s">
        <v>2105</v>
      </c>
      <c r="C191" s="223" t="s">
        <v>2104</v>
      </c>
      <c r="D191" s="220">
        <v>10.31133</v>
      </c>
      <c r="E191" s="219" t="s">
        <v>2103</v>
      </c>
    </row>
    <row r="192" spans="1:5" ht="47.25">
      <c r="A192" s="192" t="s">
        <v>1786</v>
      </c>
      <c r="B192" s="83" t="s">
        <v>1785</v>
      </c>
      <c r="C192" s="83" t="s">
        <v>2102</v>
      </c>
      <c r="D192" s="220">
        <v>57.066339999999997</v>
      </c>
      <c r="E192" s="219" t="s">
        <v>2041</v>
      </c>
    </row>
    <row r="193" spans="1:5" ht="31.5">
      <c r="A193" s="192" t="s">
        <v>2101</v>
      </c>
      <c r="B193" s="83" t="s">
        <v>2100</v>
      </c>
      <c r="C193" s="83" t="s">
        <v>2099</v>
      </c>
      <c r="D193" s="220">
        <v>198.62424999999999</v>
      </c>
      <c r="E193" s="219" t="s">
        <v>2098</v>
      </c>
    </row>
    <row r="194" spans="1:5" ht="31.5">
      <c r="A194" s="237" t="s">
        <v>2097</v>
      </c>
      <c r="B194" s="83" t="s">
        <v>1843</v>
      </c>
      <c r="C194" s="83" t="s">
        <v>2096</v>
      </c>
      <c r="D194" s="220">
        <v>23.608090000000001</v>
      </c>
      <c r="E194" s="219" t="s">
        <v>1662</v>
      </c>
    </row>
    <row r="195" spans="1:5" ht="31.5">
      <c r="A195" s="237" t="s">
        <v>2095</v>
      </c>
      <c r="B195" s="83" t="s">
        <v>2094</v>
      </c>
      <c r="C195" s="83" t="s">
        <v>2093</v>
      </c>
      <c r="D195" s="220">
        <v>33.208799999999997</v>
      </c>
      <c r="E195" s="219" t="s">
        <v>2041</v>
      </c>
    </row>
    <row r="196" spans="1:5" ht="31.5">
      <c r="A196" s="237" t="s">
        <v>2092</v>
      </c>
      <c r="B196" s="83" t="s">
        <v>1882</v>
      </c>
      <c r="C196" s="83" t="s">
        <v>2091</v>
      </c>
      <c r="D196" s="220">
        <v>104.47799999999999</v>
      </c>
      <c r="E196" s="219" t="s">
        <v>2090</v>
      </c>
    </row>
    <row r="197" spans="1:5" ht="31.5">
      <c r="A197" s="226" t="s">
        <v>2089</v>
      </c>
      <c r="B197" s="83" t="s">
        <v>1795</v>
      </c>
      <c r="C197" s="223" t="s">
        <v>2088</v>
      </c>
      <c r="D197" s="220">
        <v>184.72023999999999</v>
      </c>
      <c r="E197" s="219" t="s">
        <v>1710</v>
      </c>
    </row>
    <row r="198" spans="1:5" ht="31.5">
      <c r="A198" s="237" t="s">
        <v>2087</v>
      </c>
      <c r="B198" s="83" t="s">
        <v>2086</v>
      </c>
      <c r="C198" s="83" t="s">
        <v>2085</v>
      </c>
      <c r="D198" s="220">
        <v>15.149800000000001</v>
      </c>
      <c r="E198" s="219" t="s">
        <v>1637</v>
      </c>
    </row>
    <row r="199" spans="1:5" ht="31.5">
      <c r="A199" s="226" t="s">
        <v>2084</v>
      </c>
      <c r="B199" s="83" t="s">
        <v>1861</v>
      </c>
      <c r="C199" s="83" t="s">
        <v>2083</v>
      </c>
      <c r="D199" s="220">
        <v>99.997780000000006</v>
      </c>
      <c r="E199" s="219" t="s">
        <v>2041</v>
      </c>
    </row>
    <row r="200" spans="1:5" ht="31.5">
      <c r="A200" s="226" t="s">
        <v>2082</v>
      </c>
      <c r="B200" s="83" t="s">
        <v>2081</v>
      </c>
      <c r="C200" s="83" t="s">
        <v>2080</v>
      </c>
      <c r="D200" s="220">
        <v>38.731000000000002</v>
      </c>
      <c r="E200" s="219" t="s">
        <v>2041</v>
      </c>
    </row>
    <row r="201" spans="1:5" ht="31.5">
      <c r="A201" s="242" t="s">
        <v>2079</v>
      </c>
      <c r="B201" s="24" t="s">
        <v>2078</v>
      </c>
      <c r="C201" s="24" t="s">
        <v>2077</v>
      </c>
      <c r="D201" s="102">
        <v>29.230219999999999</v>
      </c>
      <c r="E201" s="52" t="s">
        <v>2048</v>
      </c>
    </row>
    <row r="202" spans="1:5" ht="31.5">
      <c r="A202" s="237" t="s">
        <v>2076</v>
      </c>
      <c r="B202" s="83" t="s">
        <v>1809</v>
      </c>
      <c r="C202" s="83" t="s">
        <v>2075</v>
      </c>
      <c r="D202" s="220">
        <v>42.027830000000002</v>
      </c>
      <c r="E202" s="219" t="s">
        <v>2041</v>
      </c>
    </row>
    <row r="203" spans="1:5" ht="47.25">
      <c r="A203" s="237" t="s">
        <v>2074</v>
      </c>
      <c r="B203" s="83" t="s">
        <v>2073</v>
      </c>
      <c r="C203" s="83" t="s">
        <v>2072</v>
      </c>
      <c r="D203" s="220">
        <v>121.7946</v>
      </c>
      <c r="E203" s="219" t="s">
        <v>2041</v>
      </c>
    </row>
    <row r="204" spans="1:5" ht="31.5">
      <c r="A204" s="237" t="s">
        <v>2071</v>
      </c>
      <c r="B204" s="83" t="s">
        <v>1851</v>
      </c>
      <c r="C204" s="83" t="s">
        <v>2070</v>
      </c>
      <c r="D204" s="220">
        <v>699.91823999999997</v>
      </c>
      <c r="E204" s="219" t="s">
        <v>2048</v>
      </c>
    </row>
    <row r="205" spans="1:5" ht="31.5">
      <c r="A205" s="237" t="s">
        <v>2069</v>
      </c>
      <c r="B205" s="83" t="s">
        <v>2068</v>
      </c>
      <c r="C205" s="223" t="s">
        <v>2067</v>
      </c>
      <c r="D205" s="220">
        <v>15.80081</v>
      </c>
      <c r="E205" s="219" t="s">
        <v>2048</v>
      </c>
    </row>
    <row r="206" spans="1:5" ht="31.5">
      <c r="A206" s="237" t="s">
        <v>2066</v>
      </c>
      <c r="B206" s="83" t="s">
        <v>2065</v>
      </c>
      <c r="C206" s="225" t="s">
        <v>2064</v>
      </c>
      <c r="D206" s="241">
        <v>50.27272</v>
      </c>
      <c r="E206" s="52" t="s">
        <v>2048</v>
      </c>
    </row>
    <row r="207" spans="1:5" ht="31.5">
      <c r="A207" s="192" t="s">
        <v>2063</v>
      </c>
      <c r="B207" s="83" t="s">
        <v>2062</v>
      </c>
      <c r="C207" s="83" t="s">
        <v>2061</v>
      </c>
      <c r="D207" s="220">
        <v>44.02514</v>
      </c>
      <c r="E207" s="219" t="s">
        <v>2041</v>
      </c>
    </row>
    <row r="208" spans="1:5" ht="31.5">
      <c r="A208" s="192" t="s">
        <v>2060</v>
      </c>
      <c r="B208" s="83" t="s">
        <v>2059</v>
      </c>
      <c r="C208" s="83" t="s">
        <v>2058</v>
      </c>
      <c r="D208" s="220">
        <v>60.591999999999999</v>
      </c>
      <c r="E208" s="219" t="s">
        <v>1637</v>
      </c>
    </row>
    <row r="209" spans="1:5" ht="31.5">
      <c r="A209" s="192" t="s">
        <v>2057</v>
      </c>
      <c r="B209" s="83" t="s">
        <v>2056</v>
      </c>
      <c r="C209" s="83" t="s">
        <v>2055</v>
      </c>
      <c r="D209" s="220">
        <v>39.588000000000001</v>
      </c>
      <c r="E209" s="219" t="s">
        <v>1637</v>
      </c>
    </row>
    <row r="210" spans="1:5" ht="31.5">
      <c r="A210" s="192" t="s">
        <v>2054</v>
      </c>
      <c r="B210" s="83" t="s">
        <v>2053</v>
      </c>
      <c r="C210" s="223" t="s">
        <v>2052</v>
      </c>
      <c r="D210" s="220">
        <v>82.945409999999995</v>
      </c>
      <c r="E210" s="219" t="s">
        <v>1662</v>
      </c>
    </row>
    <row r="211" spans="1:5" ht="47.25">
      <c r="A211" s="237" t="s">
        <v>2051</v>
      </c>
      <c r="B211" s="83" t="s">
        <v>2050</v>
      </c>
      <c r="C211" s="223" t="s">
        <v>2049</v>
      </c>
      <c r="D211" s="220">
        <v>20.53866</v>
      </c>
      <c r="E211" s="219" t="s">
        <v>2048</v>
      </c>
    </row>
    <row r="212" spans="1:5" ht="47.25">
      <c r="A212" s="237" t="s">
        <v>2047</v>
      </c>
      <c r="B212" s="83" t="s">
        <v>2046</v>
      </c>
      <c r="C212" s="223" t="s">
        <v>2045</v>
      </c>
      <c r="D212" s="220">
        <v>86.939239999999998</v>
      </c>
      <c r="E212" s="219" t="s">
        <v>1710</v>
      </c>
    </row>
    <row r="213" spans="1:5" ht="31.5">
      <c r="A213" s="192" t="s">
        <v>2044</v>
      </c>
      <c r="B213" s="83" t="s">
        <v>2043</v>
      </c>
      <c r="C213" s="83" t="s">
        <v>2042</v>
      </c>
      <c r="D213" s="220">
        <v>87.429280000000006</v>
      </c>
      <c r="E213" s="219" t="s">
        <v>2041</v>
      </c>
    </row>
    <row r="214" spans="1:5" ht="63">
      <c r="A214" s="192" t="s">
        <v>2040</v>
      </c>
      <c r="B214" s="83" t="s">
        <v>1895</v>
      </c>
      <c r="C214" s="82" t="s">
        <v>2039</v>
      </c>
      <c r="D214" s="220">
        <v>199.95400000000001</v>
      </c>
      <c r="E214" s="228" t="s">
        <v>2038</v>
      </c>
    </row>
    <row r="215" spans="1:5" ht="31.5">
      <c r="A215" s="233" t="s">
        <v>2036</v>
      </c>
      <c r="B215" s="83" t="s">
        <v>2035</v>
      </c>
      <c r="C215" s="83" t="s">
        <v>2037</v>
      </c>
      <c r="D215" s="220">
        <v>79.990359999999995</v>
      </c>
      <c r="E215" s="219" t="s">
        <v>1629</v>
      </c>
    </row>
    <row r="216" spans="1:5" ht="31.5">
      <c r="A216" s="233" t="s">
        <v>2036</v>
      </c>
      <c r="B216" s="83" t="s">
        <v>2035</v>
      </c>
      <c r="C216" s="83" t="s">
        <v>2034</v>
      </c>
      <c r="D216" s="220">
        <v>20</v>
      </c>
      <c r="E216" s="219" t="s">
        <v>1629</v>
      </c>
    </row>
    <row r="217" spans="1:5" ht="47.25">
      <c r="A217" s="192" t="s">
        <v>2031</v>
      </c>
      <c r="B217" s="83" t="s">
        <v>2030</v>
      </c>
      <c r="C217" s="232" t="s">
        <v>2033</v>
      </c>
      <c r="D217" s="220">
        <v>44.177999999999997</v>
      </c>
      <c r="E217" s="228" t="s">
        <v>2032</v>
      </c>
    </row>
    <row r="218" spans="1:5" ht="47.25">
      <c r="A218" s="192" t="s">
        <v>2031</v>
      </c>
      <c r="B218" s="83" t="s">
        <v>2030</v>
      </c>
      <c r="C218" s="82" t="s">
        <v>2029</v>
      </c>
      <c r="D218" s="220">
        <v>105.83477999999999</v>
      </c>
      <c r="E218" s="228" t="s">
        <v>1740</v>
      </c>
    </row>
    <row r="219" spans="1:5" ht="47.25">
      <c r="A219" s="192" t="s">
        <v>2028</v>
      </c>
      <c r="B219" s="83" t="s">
        <v>1907</v>
      </c>
      <c r="C219" s="232" t="s">
        <v>2027</v>
      </c>
      <c r="D219" s="220">
        <v>190</v>
      </c>
      <c r="E219" s="231" t="s">
        <v>2026</v>
      </c>
    </row>
    <row r="220" spans="1:5" ht="47.25">
      <c r="A220" s="192" t="s">
        <v>2020</v>
      </c>
      <c r="B220" s="83" t="s">
        <v>1903</v>
      </c>
      <c r="C220" s="83" t="s">
        <v>2025</v>
      </c>
      <c r="D220" s="220">
        <v>13.5</v>
      </c>
      <c r="E220" s="231" t="s">
        <v>2024</v>
      </c>
    </row>
    <row r="221" spans="1:5" ht="47.25">
      <c r="A221" s="192" t="s">
        <v>2020</v>
      </c>
      <c r="B221" s="83" t="s">
        <v>1903</v>
      </c>
      <c r="C221" s="83" t="s">
        <v>2023</v>
      </c>
      <c r="D221" s="220">
        <v>16.289000000000001</v>
      </c>
      <c r="E221" s="231" t="s">
        <v>1729</v>
      </c>
    </row>
    <row r="222" spans="1:5" ht="47.25">
      <c r="A222" s="83" t="s">
        <v>2020</v>
      </c>
      <c r="B222" s="83" t="s">
        <v>1903</v>
      </c>
      <c r="C222" s="83" t="s">
        <v>2022</v>
      </c>
      <c r="D222" s="220">
        <v>29.962</v>
      </c>
      <c r="E222" s="231" t="s">
        <v>2021</v>
      </c>
    </row>
    <row r="223" spans="1:5" ht="47.25">
      <c r="A223" s="192" t="s">
        <v>2020</v>
      </c>
      <c r="B223" s="83" t="s">
        <v>1903</v>
      </c>
      <c r="C223" s="226" t="s">
        <v>2019</v>
      </c>
      <c r="D223" s="81">
        <v>44.68</v>
      </c>
      <c r="E223" s="234" t="s">
        <v>2018</v>
      </c>
    </row>
    <row r="224" spans="1:5" ht="31.5">
      <c r="A224" s="227" t="s">
        <v>2017</v>
      </c>
      <c r="B224" s="83" t="s">
        <v>2016</v>
      </c>
      <c r="C224" s="83" t="s">
        <v>2015</v>
      </c>
      <c r="D224" s="220">
        <v>120</v>
      </c>
      <c r="E224" s="221" t="s">
        <v>2013</v>
      </c>
    </row>
    <row r="225" spans="1:5" ht="47.25">
      <c r="A225" s="83" t="s">
        <v>2011</v>
      </c>
      <c r="B225" s="235" t="s">
        <v>2010</v>
      </c>
      <c r="C225" s="83" t="s">
        <v>2014</v>
      </c>
      <c r="D225" s="220">
        <v>49.923999999999999</v>
      </c>
      <c r="E225" s="219" t="s">
        <v>2013</v>
      </c>
    </row>
    <row r="226" spans="1:5" ht="47.25">
      <c r="A226" s="192" t="s">
        <v>2011</v>
      </c>
      <c r="B226" s="235" t="s">
        <v>2010</v>
      </c>
      <c r="C226" s="240" t="s">
        <v>2012</v>
      </c>
      <c r="D226" s="81">
        <v>16.748999999999999</v>
      </c>
      <c r="E226" s="234" t="s">
        <v>2008</v>
      </c>
    </row>
    <row r="227" spans="1:5" ht="47.25">
      <c r="A227" s="192" t="s">
        <v>2011</v>
      </c>
      <c r="B227" s="235" t="s">
        <v>2010</v>
      </c>
      <c r="C227" s="83" t="s">
        <v>2009</v>
      </c>
      <c r="D227" s="220">
        <v>87.784000000000006</v>
      </c>
      <c r="E227" s="230" t="s">
        <v>2008</v>
      </c>
    </row>
    <row r="228" spans="1:5" ht="47.25">
      <c r="A228" s="233" t="s">
        <v>2005</v>
      </c>
      <c r="B228" s="83" t="s">
        <v>2004</v>
      </c>
      <c r="C228" s="83" t="s">
        <v>2007</v>
      </c>
      <c r="D228" s="220">
        <v>105.07899999999999</v>
      </c>
      <c r="E228" s="219" t="s">
        <v>2002</v>
      </c>
    </row>
    <row r="229" spans="1:5" ht="47.25">
      <c r="A229" s="233" t="s">
        <v>2005</v>
      </c>
      <c r="B229" s="83" t="s">
        <v>2004</v>
      </c>
      <c r="C229" s="83" t="s">
        <v>2006</v>
      </c>
      <c r="D229" s="220">
        <v>13.198</v>
      </c>
      <c r="E229" s="221" t="s">
        <v>522</v>
      </c>
    </row>
    <row r="230" spans="1:5" ht="47.25">
      <c r="A230" s="233" t="s">
        <v>2005</v>
      </c>
      <c r="B230" s="83" t="s">
        <v>2004</v>
      </c>
      <c r="C230" s="83" t="s">
        <v>2003</v>
      </c>
      <c r="D230" s="220">
        <v>1.5760000000000001</v>
      </c>
      <c r="E230" s="221" t="s">
        <v>2002</v>
      </c>
    </row>
    <row r="231" spans="1:5" ht="31.5">
      <c r="A231" s="233" t="s">
        <v>1992</v>
      </c>
      <c r="B231" s="83" t="s">
        <v>1991</v>
      </c>
      <c r="C231" s="83" t="s">
        <v>2001</v>
      </c>
      <c r="D231" s="220">
        <v>30</v>
      </c>
      <c r="E231" s="221" t="s">
        <v>1989</v>
      </c>
    </row>
    <row r="232" spans="1:5" ht="47.25">
      <c r="A232" s="227" t="s">
        <v>1992</v>
      </c>
      <c r="B232" s="83" t="s">
        <v>1991</v>
      </c>
      <c r="C232" s="83" t="s">
        <v>2000</v>
      </c>
      <c r="D232" s="220">
        <v>119.98399999999999</v>
      </c>
      <c r="E232" s="219" t="s">
        <v>1998</v>
      </c>
    </row>
    <row r="233" spans="1:5" ht="31.5">
      <c r="A233" s="227" t="s">
        <v>1992</v>
      </c>
      <c r="B233" s="83" t="s">
        <v>1991</v>
      </c>
      <c r="C233" s="83" t="s">
        <v>1999</v>
      </c>
      <c r="D233" s="220">
        <v>7</v>
      </c>
      <c r="E233" s="221" t="s">
        <v>1998</v>
      </c>
    </row>
    <row r="234" spans="1:5" ht="31.5">
      <c r="A234" s="233" t="s">
        <v>1992</v>
      </c>
      <c r="B234" s="83" t="s">
        <v>1991</v>
      </c>
      <c r="C234" s="83" t="s">
        <v>1997</v>
      </c>
      <c r="D234" s="220">
        <v>25.992999999999999</v>
      </c>
      <c r="E234" s="219" t="s">
        <v>1996</v>
      </c>
    </row>
    <row r="235" spans="1:5" ht="31.5">
      <c r="A235" s="233" t="s">
        <v>1995</v>
      </c>
      <c r="B235" s="83" t="s">
        <v>1994</v>
      </c>
      <c r="C235" s="83" t="s">
        <v>1993</v>
      </c>
      <c r="D235" s="220">
        <v>49.487000000000002</v>
      </c>
      <c r="E235" s="219" t="s">
        <v>1125</v>
      </c>
    </row>
    <row r="236" spans="1:5" ht="31.5">
      <c r="A236" s="233" t="s">
        <v>1992</v>
      </c>
      <c r="B236" s="83" t="s">
        <v>1991</v>
      </c>
      <c r="C236" s="239" t="s">
        <v>1990</v>
      </c>
      <c r="D236" s="81">
        <v>34.799999999999997</v>
      </c>
      <c r="E236" s="236" t="s">
        <v>1989</v>
      </c>
    </row>
    <row r="237" spans="1:5" ht="47.25">
      <c r="A237" s="192" t="s">
        <v>1988</v>
      </c>
      <c r="B237" s="83" t="s">
        <v>1987</v>
      </c>
      <c r="C237" s="83" t="s">
        <v>1986</v>
      </c>
      <c r="D237" s="81">
        <v>149.99600000000001</v>
      </c>
      <c r="E237" s="231" t="s">
        <v>1985</v>
      </c>
    </row>
    <row r="238" spans="1:5" ht="47.25">
      <c r="A238" s="192" t="s">
        <v>1984</v>
      </c>
      <c r="B238" s="83" t="s">
        <v>1983</v>
      </c>
      <c r="C238" s="223" t="s">
        <v>1982</v>
      </c>
      <c r="D238" s="81">
        <v>149.56299999999999</v>
      </c>
      <c r="E238" s="228" t="s">
        <v>1629</v>
      </c>
    </row>
    <row r="239" spans="1:5" ht="47.25">
      <c r="A239" s="192" t="s">
        <v>1980</v>
      </c>
      <c r="B239" s="83" t="s">
        <v>1979</v>
      </c>
      <c r="C239" s="232" t="s">
        <v>1981</v>
      </c>
      <c r="D239" s="81">
        <v>90.06</v>
      </c>
      <c r="E239" s="231" t="s">
        <v>1629</v>
      </c>
    </row>
    <row r="240" spans="1:5" ht="47.25">
      <c r="A240" s="192" t="s">
        <v>1980</v>
      </c>
      <c r="B240" s="83" t="s">
        <v>1979</v>
      </c>
      <c r="C240" s="232" t="s">
        <v>1978</v>
      </c>
      <c r="D240" s="81">
        <v>59.668999999999997</v>
      </c>
      <c r="E240" s="228" t="s">
        <v>1629</v>
      </c>
    </row>
    <row r="241" spans="1:5" ht="47.25">
      <c r="A241" s="233" t="s">
        <v>1975</v>
      </c>
      <c r="B241" s="83" t="s">
        <v>1974</v>
      </c>
      <c r="C241" s="83" t="s">
        <v>1977</v>
      </c>
      <c r="D241" s="238">
        <v>14.842000000000001</v>
      </c>
      <c r="E241" s="221" t="s">
        <v>1972</v>
      </c>
    </row>
    <row r="242" spans="1:5" ht="47.25">
      <c r="A242" s="233" t="s">
        <v>1975</v>
      </c>
      <c r="B242" s="83" t="s">
        <v>1974</v>
      </c>
      <c r="C242" s="83" t="s">
        <v>1976</v>
      </c>
      <c r="D242" s="238">
        <v>121.152</v>
      </c>
      <c r="E242" s="221" t="s">
        <v>1972</v>
      </c>
    </row>
    <row r="243" spans="1:5" ht="47.25">
      <c r="A243" s="233" t="s">
        <v>1975</v>
      </c>
      <c r="B243" s="83" t="s">
        <v>1974</v>
      </c>
      <c r="C243" s="83" t="s">
        <v>1973</v>
      </c>
      <c r="D243" s="238">
        <v>13.954000000000001</v>
      </c>
      <c r="E243" s="221" t="s">
        <v>1972</v>
      </c>
    </row>
    <row r="244" spans="1:5" ht="63">
      <c r="A244" s="233" t="s">
        <v>1971</v>
      </c>
      <c r="B244" s="83" t="s">
        <v>1970</v>
      </c>
      <c r="C244" s="83" t="s">
        <v>1969</v>
      </c>
      <c r="D244" s="81">
        <v>129.92500000000001</v>
      </c>
      <c r="E244" s="221" t="s">
        <v>1968</v>
      </c>
    </row>
    <row r="245" spans="1:5" ht="63">
      <c r="A245" s="237" t="s">
        <v>1967</v>
      </c>
      <c r="B245" s="83" t="s">
        <v>1966</v>
      </c>
      <c r="C245" s="83" t="s">
        <v>1965</v>
      </c>
      <c r="D245" s="81">
        <v>199.99799999999999</v>
      </c>
      <c r="E245" s="236" t="s">
        <v>1964</v>
      </c>
    </row>
    <row r="246" spans="1:5" ht="78.75">
      <c r="A246" s="192" t="s">
        <v>1961</v>
      </c>
      <c r="B246" s="83" t="s">
        <v>1960</v>
      </c>
      <c r="C246" s="85" t="s">
        <v>1963</v>
      </c>
      <c r="D246" s="81">
        <v>223.30699999999999</v>
      </c>
      <c r="E246" s="234" t="s">
        <v>1666</v>
      </c>
    </row>
    <row r="247" spans="1:5" ht="78.75">
      <c r="A247" s="192" t="s">
        <v>1961</v>
      </c>
      <c r="B247" s="83" t="s">
        <v>1960</v>
      </c>
      <c r="C247" s="82" t="s">
        <v>1962</v>
      </c>
      <c r="D247" s="81">
        <v>94.322999999999993</v>
      </c>
      <c r="E247" s="228" t="s">
        <v>1666</v>
      </c>
    </row>
    <row r="248" spans="1:5" ht="78.75">
      <c r="A248" s="192" t="s">
        <v>1961</v>
      </c>
      <c r="B248" s="83" t="s">
        <v>1960</v>
      </c>
      <c r="C248" s="82" t="s">
        <v>1959</v>
      </c>
      <c r="D248" s="81">
        <v>37.369</v>
      </c>
      <c r="E248" s="228" t="s">
        <v>1666</v>
      </c>
    </row>
    <row r="249" spans="1:5" ht="63">
      <c r="A249" s="192" t="s">
        <v>1958</v>
      </c>
      <c r="B249" s="235" t="s">
        <v>1955</v>
      </c>
      <c r="C249" s="82" t="s">
        <v>1957</v>
      </c>
      <c r="D249" s="81">
        <v>70</v>
      </c>
      <c r="E249" s="231" t="s">
        <v>1921</v>
      </c>
    </row>
    <row r="250" spans="1:5" ht="47.25">
      <c r="A250" s="192" t="s">
        <v>1956</v>
      </c>
      <c r="B250" s="235" t="s">
        <v>1955</v>
      </c>
      <c r="C250" s="82" t="s">
        <v>1954</v>
      </c>
      <c r="D250" s="81">
        <v>34.149000000000001</v>
      </c>
      <c r="E250" s="236" t="s">
        <v>1953</v>
      </c>
    </row>
    <row r="251" spans="1:5" ht="31.5">
      <c r="A251" s="226" t="s">
        <v>1952</v>
      </c>
      <c r="B251" s="83" t="s">
        <v>1951</v>
      </c>
      <c r="C251" s="83" t="s">
        <v>1950</v>
      </c>
      <c r="D251" s="81">
        <v>295.20100000000002</v>
      </c>
      <c r="E251" s="236" t="s">
        <v>1949</v>
      </c>
    </row>
    <row r="252" spans="1:5" ht="47.25">
      <c r="A252" s="233" t="s">
        <v>1946</v>
      </c>
      <c r="B252" s="83" t="s">
        <v>1945</v>
      </c>
      <c r="C252" s="83" t="s">
        <v>1948</v>
      </c>
      <c r="D252" s="81">
        <v>37</v>
      </c>
      <c r="E252" s="236" t="s">
        <v>1947</v>
      </c>
    </row>
    <row r="253" spans="1:5" ht="31.5">
      <c r="A253" s="233" t="s">
        <v>1946</v>
      </c>
      <c r="B253" s="83" t="s">
        <v>1945</v>
      </c>
      <c r="C253" s="223" t="s">
        <v>1944</v>
      </c>
      <c r="D253" s="81">
        <v>150</v>
      </c>
      <c r="E253" s="229" t="s">
        <v>1943</v>
      </c>
    </row>
    <row r="254" spans="1:5" ht="31.5">
      <c r="A254" s="192" t="s">
        <v>1942</v>
      </c>
      <c r="B254" s="235" t="s">
        <v>1941</v>
      </c>
      <c r="C254" s="82" t="s">
        <v>1940</v>
      </c>
      <c r="D254" s="81">
        <v>100</v>
      </c>
      <c r="E254" s="228" t="s">
        <v>1939</v>
      </c>
    </row>
    <row r="255" spans="1:5" ht="141.75">
      <c r="A255" s="192" t="s">
        <v>1938</v>
      </c>
      <c r="B255" s="235" t="s">
        <v>1937</v>
      </c>
      <c r="C255" s="82" t="s">
        <v>1936</v>
      </c>
      <c r="D255" s="81">
        <v>49.3</v>
      </c>
      <c r="E255" s="228" t="s">
        <v>1935</v>
      </c>
    </row>
    <row r="256" spans="1:5" ht="63">
      <c r="A256" s="83" t="s">
        <v>1934</v>
      </c>
      <c r="B256" s="235" t="s">
        <v>1933</v>
      </c>
      <c r="C256" s="82" t="s">
        <v>1932</v>
      </c>
      <c r="D256" s="81">
        <v>95.274000000000001</v>
      </c>
      <c r="E256" s="228" t="s">
        <v>1931</v>
      </c>
    </row>
    <row r="257" spans="1:5" ht="47.25">
      <c r="A257" s="192" t="s">
        <v>1930</v>
      </c>
      <c r="B257" s="235" t="s">
        <v>1929</v>
      </c>
      <c r="C257" s="82" t="s">
        <v>1928</v>
      </c>
      <c r="D257" s="81">
        <v>193.51400000000001</v>
      </c>
      <c r="E257" s="231" t="s">
        <v>1927</v>
      </c>
    </row>
    <row r="258" spans="1:5" ht="63">
      <c r="A258" s="233" t="s">
        <v>1926</v>
      </c>
      <c r="B258" s="83" t="s">
        <v>1911</v>
      </c>
      <c r="C258" s="83" t="s">
        <v>1925</v>
      </c>
      <c r="D258" s="220">
        <v>92</v>
      </c>
      <c r="E258" s="221" t="s">
        <v>1909</v>
      </c>
    </row>
    <row r="259" spans="1:5" ht="126">
      <c r="A259" s="233" t="s">
        <v>1923</v>
      </c>
      <c r="B259" s="83" t="s">
        <v>1915</v>
      </c>
      <c r="C259" s="82" t="s">
        <v>1924</v>
      </c>
      <c r="D259" s="81">
        <v>34.5</v>
      </c>
      <c r="E259" s="231" t="s">
        <v>1913</v>
      </c>
    </row>
    <row r="260" spans="1:5" ht="78.75">
      <c r="A260" s="233" t="s">
        <v>1923</v>
      </c>
      <c r="B260" s="83" t="s">
        <v>1915</v>
      </c>
      <c r="C260" s="82" t="s">
        <v>1922</v>
      </c>
      <c r="D260" s="81">
        <v>41.4</v>
      </c>
      <c r="E260" s="234" t="s">
        <v>1921</v>
      </c>
    </row>
    <row r="261" spans="1:5" ht="47.25">
      <c r="A261" s="233" t="s">
        <v>1920</v>
      </c>
      <c r="B261" s="83" t="s">
        <v>1919</v>
      </c>
      <c r="C261" s="82" t="s">
        <v>1918</v>
      </c>
      <c r="D261" s="81">
        <v>49.5</v>
      </c>
      <c r="E261" s="231" t="s">
        <v>1917</v>
      </c>
    </row>
    <row r="262" spans="1:5" ht="94.5">
      <c r="A262" s="233" t="s">
        <v>1916</v>
      </c>
      <c r="B262" s="83" t="s">
        <v>1915</v>
      </c>
      <c r="C262" s="232" t="s">
        <v>1914</v>
      </c>
      <c r="D262" s="81">
        <v>49.817</v>
      </c>
      <c r="E262" s="231" t="s">
        <v>1913</v>
      </c>
    </row>
    <row r="263" spans="1:5" ht="63">
      <c r="A263" s="227" t="s">
        <v>1912</v>
      </c>
      <c r="B263" s="192" t="s">
        <v>1911</v>
      </c>
      <c r="C263" s="83" t="s">
        <v>1910</v>
      </c>
      <c r="D263" s="220">
        <v>28</v>
      </c>
      <c r="E263" s="219" t="s">
        <v>1909</v>
      </c>
    </row>
    <row r="264" spans="1:5" ht="31.5">
      <c r="A264" s="83" t="s">
        <v>1908</v>
      </c>
      <c r="B264" s="192" t="s">
        <v>1907</v>
      </c>
      <c r="C264" s="226" t="s">
        <v>1906</v>
      </c>
      <c r="D264" s="81">
        <f>759.323+5.074</f>
        <v>764.39699999999993</v>
      </c>
      <c r="E264" s="230" t="s">
        <v>1905</v>
      </c>
    </row>
    <row r="265" spans="1:5" ht="31.5">
      <c r="A265" s="83" t="s">
        <v>1904</v>
      </c>
      <c r="B265" s="192" t="s">
        <v>1903</v>
      </c>
      <c r="C265" s="226" t="s">
        <v>1902</v>
      </c>
      <c r="D265" s="81">
        <v>204.98500000000001</v>
      </c>
      <c r="E265" s="230" t="s">
        <v>1901</v>
      </c>
    </row>
    <row r="266" spans="1:5" ht="47.25">
      <c r="A266" s="83" t="s">
        <v>1900</v>
      </c>
      <c r="B266" s="192" t="s">
        <v>1899</v>
      </c>
      <c r="C266" s="83" t="s">
        <v>1898</v>
      </c>
      <c r="D266" s="81">
        <v>336</v>
      </c>
      <c r="E266" s="229" t="s">
        <v>1897</v>
      </c>
    </row>
    <row r="267" spans="1:5" ht="63">
      <c r="A267" s="83" t="s">
        <v>1896</v>
      </c>
      <c r="B267" s="83" t="s">
        <v>1895</v>
      </c>
      <c r="C267" s="82" t="s">
        <v>1894</v>
      </c>
      <c r="D267" s="220">
        <v>24.147780000000001</v>
      </c>
      <c r="E267" s="228" t="s">
        <v>1683</v>
      </c>
    </row>
    <row r="268" spans="1:5" ht="94.5">
      <c r="A268" s="227" t="s">
        <v>1892</v>
      </c>
      <c r="B268" s="83" t="s">
        <v>1891</v>
      </c>
      <c r="C268" s="83" t="s">
        <v>1893</v>
      </c>
      <c r="D268" s="220">
        <v>15</v>
      </c>
      <c r="E268" s="221" t="s">
        <v>1740</v>
      </c>
    </row>
    <row r="269" spans="1:5" ht="94.5">
      <c r="A269" s="227" t="s">
        <v>1892</v>
      </c>
      <c r="B269" s="83" t="s">
        <v>1891</v>
      </c>
      <c r="C269" s="83" t="s">
        <v>1890</v>
      </c>
      <c r="D269" s="220">
        <v>82.910399999999996</v>
      </c>
      <c r="E269" s="219" t="s">
        <v>1633</v>
      </c>
    </row>
    <row r="270" spans="1:5" ht="78.75">
      <c r="A270" s="227" t="s">
        <v>1889</v>
      </c>
      <c r="B270" s="83" t="s">
        <v>1888</v>
      </c>
      <c r="C270" s="83" t="s">
        <v>1887</v>
      </c>
      <c r="D270" s="220">
        <v>199.99096</v>
      </c>
      <c r="E270" s="219" t="s">
        <v>1629</v>
      </c>
    </row>
    <row r="271" spans="1:5" ht="63">
      <c r="A271" s="227" t="s">
        <v>1886</v>
      </c>
      <c r="B271" s="83" t="s">
        <v>1885</v>
      </c>
      <c r="C271" s="83" t="s">
        <v>1884</v>
      </c>
      <c r="D271" s="220">
        <v>172.98750999999999</v>
      </c>
      <c r="E271" s="219" t="s">
        <v>1676</v>
      </c>
    </row>
    <row r="272" spans="1:5" ht="63">
      <c r="A272" s="227" t="s">
        <v>1883</v>
      </c>
      <c r="B272" s="83" t="s">
        <v>1882</v>
      </c>
      <c r="C272" s="83" t="s">
        <v>1881</v>
      </c>
      <c r="D272" s="220">
        <v>135</v>
      </c>
      <c r="E272" s="219" t="s">
        <v>1880</v>
      </c>
    </row>
    <row r="273" spans="1:5" ht="63">
      <c r="A273" s="227" t="s">
        <v>1879</v>
      </c>
      <c r="B273" s="83" t="s">
        <v>1878</v>
      </c>
      <c r="C273" s="83" t="s">
        <v>1877</v>
      </c>
      <c r="D273" s="220">
        <v>127.03</v>
      </c>
      <c r="E273" s="219" t="s">
        <v>1876</v>
      </c>
    </row>
    <row r="274" spans="1:5" ht="63">
      <c r="A274" s="227" t="s">
        <v>1875</v>
      </c>
      <c r="B274" s="83" t="s">
        <v>1874</v>
      </c>
      <c r="C274" s="83" t="s">
        <v>1873</v>
      </c>
      <c r="D274" s="220">
        <v>99.720280000000002</v>
      </c>
      <c r="E274" s="219" t="s">
        <v>1699</v>
      </c>
    </row>
    <row r="275" spans="1:5" ht="63">
      <c r="A275" s="227" t="s">
        <v>1872</v>
      </c>
      <c r="B275" s="83" t="s">
        <v>1871</v>
      </c>
      <c r="C275" s="83" t="s">
        <v>1870</v>
      </c>
      <c r="D275" s="220">
        <v>199</v>
      </c>
      <c r="E275" s="219" t="s">
        <v>1869</v>
      </c>
    </row>
    <row r="276" spans="1:5" ht="63">
      <c r="A276" s="227" t="s">
        <v>1868</v>
      </c>
      <c r="B276" s="83" t="s">
        <v>1867</v>
      </c>
      <c r="C276" s="83" t="s">
        <v>1866</v>
      </c>
      <c r="D276" s="220">
        <v>11.8</v>
      </c>
      <c r="E276" s="221" t="s">
        <v>1740</v>
      </c>
    </row>
    <row r="277" spans="1:5" ht="63">
      <c r="A277" s="227" t="s">
        <v>1865</v>
      </c>
      <c r="B277" s="83" t="s">
        <v>1864</v>
      </c>
      <c r="C277" s="83" t="s">
        <v>1863</v>
      </c>
      <c r="D277" s="220">
        <v>149.96673000000001</v>
      </c>
      <c r="E277" s="219" t="s">
        <v>1676</v>
      </c>
    </row>
    <row r="278" spans="1:5" ht="78.75">
      <c r="A278" s="227" t="s">
        <v>1862</v>
      </c>
      <c r="B278" s="83" t="s">
        <v>1861</v>
      </c>
      <c r="C278" s="83" t="s">
        <v>1860</v>
      </c>
      <c r="D278" s="220">
        <v>29.761500000000002</v>
      </c>
      <c r="E278" s="219" t="s">
        <v>1625</v>
      </c>
    </row>
    <row r="279" spans="1:5" ht="63">
      <c r="A279" s="227" t="s">
        <v>1844</v>
      </c>
      <c r="B279" s="83" t="s">
        <v>1843</v>
      </c>
      <c r="C279" s="83" t="s">
        <v>1859</v>
      </c>
      <c r="D279" s="220">
        <v>33.513599999999997</v>
      </c>
      <c r="E279" s="219" t="s">
        <v>1625</v>
      </c>
    </row>
    <row r="280" spans="1:5" ht="63">
      <c r="A280" s="227" t="s">
        <v>1858</v>
      </c>
      <c r="B280" s="83" t="s">
        <v>1857</v>
      </c>
      <c r="C280" s="83" t="s">
        <v>1856</v>
      </c>
      <c r="D280" s="220">
        <v>28.5</v>
      </c>
      <c r="E280" s="219" t="s">
        <v>1625</v>
      </c>
    </row>
    <row r="281" spans="1:5" ht="63">
      <c r="A281" s="227" t="s">
        <v>1855</v>
      </c>
      <c r="B281" s="83" t="s">
        <v>1854</v>
      </c>
      <c r="C281" s="83" t="s">
        <v>1853</v>
      </c>
      <c r="D281" s="220">
        <v>33.435000000000002</v>
      </c>
      <c r="E281" s="221" t="s">
        <v>1637</v>
      </c>
    </row>
    <row r="282" spans="1:5" ht="63">
      <c r="A282" s="227" t="s">
        <v>1852</v>
      </c>
      <c r="B282" s="83" t="s">
        <v>1851</v>
      </c>
      <c r="C282" s="83" t="s">
        <v>1850</v>
      </c>
      <c r="D282" s="220">
        <v>196.04452000000001</v>
      </c>
      <c r="E282" s="219" t="s">
        <v>1849</v>
      </c>
    </row>
    <row r="283" spans="1:5" ht="47.25">
      <c r="A283" s="192" t="s">
        <v>1848</v>
      </c>
      <c r="B283" s="83" t="s">
        <v>1803</v>
      </c>
      <c r="C283" s="83" t="s">
        <v>1847</v>
      </c>
      <c r="D283" s="220">
        <v>22.529</v>
      </c>
      <c r="E283" s="221" t="s">
        <v>1831</v>
      </c>
    </row>
    <row r="284" spans="1:5" ht="63">
      <c r="A284" s="227" t="s">
        <v>1837</v>
      </c>
      <c r="B284" s="83" t="s">
        <v>1817</v>
      </c>
      <c r="C284" s="83" t="s">
        <v>1846</v>
      </c>
      <c r="D284" s="220">
        <v>59.830959999999997</v>
      </c>
      <c r="E284" s="219" t="s">
        <v>1676</v>
      </c>
    </row>
    <row r="285" spans="1:5" ht="78.75">
      <c r="A285" s="227" t="s">
        <v>1824</v>
      </c>
      <c r="B285" s="83" t="s">
        <v>1823</v>
      </c>
      <c r="C285" s="83" t="s">
        <v>1822</v>
      </c>
      <c r="D285" s="220">
        <v>17.804670000000002</v>
      </c>
      <c r="E285" s="219" t="s">
        <v>1845</v>
      </c>
    </row>
    <row r="286" spans="1:5" ht="63">
      <c r="A286" s="227" t="s">
        <v>1844</v>
      </c>
      <c r="B286" s="83" t="s">
        <v>1843</v>
      </c>
      <c r="C286" s="223" t="s">
        <v>1842</v>
      </c>
      <c r="D286" s="220">
        <v>49.901229999999998</v>
      </c>
      <c r="E286" s="219" t="s">
        <v>1841</v>
      </c>
    </row>
    <row r="287" spans="1:5" ht="78.75">
      <c r="A287" s="227" t="s">
        <v>1840</v>
      </c>
      <c r="B287" s="83" t="s">
        <v>1839</v>
      </c>
      <c r="C287" s="83" t="s">
        <v>1838</v>
      </c>
      <c r="D287" s="220">
        <v>199.608</v>
      </c>
      <c r="E287" s="221" t="s">
        <v>1666</v>
      </c>
    </row>
    <row r="288" spans="1:5" ht="63">
      <c r="A288" s="227" t="s">
        <v>1821</v>
      </c>
      <c r="B288" s="83" t="s">
        <v>1820</v>
      </c>
      <c r="C288" s="83" t="s">
        <v>1825</v>
      </c>
      <c r="D288" s="220">
        <v>29.70269</v>
      </c>
      <c r="E288" s="219" t="s">
        <v>1676</v>
      </c>
    </row>
    <row r="289" spans="1:5" ht="63">
      <c r="A289" s="227" t="s">
        <v>1837</v>
      </c>
      <c r="B289" s="83" t="s">
        <v>1817</v>
      </c>
      <c r="C289" s="83" t="s">
        <v>1836</v>
      </c>
      <c r="D289" s="220">
        <f>29.91359+69.79838</f>
        <v>99.711969999999994</v>
      </c>
      <c r="E289" s="219" t="s">
        <v>1676</v>
      </c>
    </row>
    <row r="290" spans="1:5" ht="63">
      <c r="A290" s="227" t="s">
        <v>1835</v>
      </c>
      <c r="B290" s="83" t="s">
        <v>1834</v>
      </c>
      <c r="C290" s="83" t="s">
        <v>1833</v>
      </c>
      <c r="D290" s="220">
        <v>184.99777</v>
      </c>
      <c r="E290" s="219" t="s">
        <v>1662</v>
      </c>
    </row>
    <row r="291" spans="1:5" ht="47.25">
      <c r="A291" s="192" t="s">
        <v>1804</v>
      </c>
      <c r="B291" s="83" t="s">
        <v>1803</v>
      </c>
      <c r="C291" s="83" t="s">
        <v>1832</v>
      </c>
      <c r="D291" s="220">
        <v>22.47</v>
      </c>
      <c r="E291" s="221" t="s">
        <v>1831</v>
      </c>
    </row>
    <row r="292" spans="1:5" ht="78.75">
      <c r="A292" s="192" t="s">
        <v>1796</v>
      </c>
      <c r="B292" s="83" t="s">
        <v>1795</v>
      </c>
      <c r="C292" s="83" t="s">
        <v>1830</v>
      </c>
      <c r="D292" s="220">
        <v>850</v>
      </c>
      <c r="E292" s="221" t="s">
        <v>1826</v>
      </c>
    </row>
    <row r="293" spans="1:5" ht="63">
      <c r="A293" s="192" t="s">
        <v>1829</v>
      </c>
      <c r="B293" s="83" t="s">
        <v>1828</v>
      </c>
      <c r="C293" s="83" t="s">
        <v>1827</v>
      </c>
      <c r="D293" s="220">
        <v>880</v>
      </c>
      <c r="E293" s="221" t="s">
        <v>1826</v>
      </c>
    </row>
    <row r="294" spans="1:5" ht="63">
      <c r="A294" s="192" t="s">
        <v>1821</v>
      </c>
      <c r="B294" s="83" t="s">
        <v>1820</v>
      </c>
      <c r="C294" s="83" t="s">
        <v>1825</v>
      </c>
      <c r="D294" s="220">
        <v>69.306280000000001</v>
      </c>
      <c r="E294" s="219" t="s">
        <v>1676</v>
      </c>
    </row>
    <row r="295" spans="1:5" ht="78.75">
      <c r="A295" s="192" t="s">
        <v>1824</v>
      </c>
      <c r="B295" s="83" t="s">
        <v>1823</v>
      </c>
      <c r="C295" s="83" t="s">
        <v>1822</v>
      </c>
      <c r="D295" s="220">
        <v>10.19384</v>
      </c>
      <c r="E295" s="221" t="s">
        <v>1648</v>
      </c>
    </row>
    <row r="296" spans="1:5" ht="63">
      <c r="A296" s="192" t="s">
        <v>1821</v>
      </c>
      <c r="B296" s="83" t="s">
        <v>1820</v>
      </c>
      <c r="C296" s="223" t="s">
        <v>1819</v>
      </c>
      <c r="D296" s="220">
        <v>59.698</v>
      </c>
      <c r="E296" s="221" t="s">
        <v>1815</v>
      </c>
    </row>
    <row r="297" spans="1:5" ht="63">
      <c r="A297" s="227" t="s">
        <v>1818</v>
      </c>
      <c r="B297" s="83" t="s">
        <v>1817</v>
      </c>
      <c r="C297" s="223" t="s">
        <v>1816</v>
      </c>
      <c r="D297" s="220">
        <v>54.698999999999998</v>
      </c>
      <c r="E297" s="221" t="s">
        <v>1815</v>
      </c>
    </row>
    <row r="298" spans="1:5" ht="63">
      <c r="A298" s="192" t="s">
        <v>1814</v>
      </c>
      <c r="B298" s="83" t="s">
        <v>1813</v>
      </c>
      <c r="C298" s="83" t="s">
        <v>1812</v>
      </c>
      <c r="D298" s="220">
        <v>199.97551999999999</v>
      </c>
      <c r="E298" s="221" t="s">
        <v>1811</v>
      </c>
    </row>
    <row r="299" spans="1:5" ht="63">
      <c r="A299" s="192" t="s">
        <v>1810</v>
      </c>
      <c r="B299" s="83" t="s">
        <v>1809</v>
      </c>
      <c r="C299" s="83" t="s">
        <v>1808</v>
      </c>
      <c r="D299" s="220">
        <v>18.527999999999999</v>
      </c>
      <c r="E299" s="219" t="s">
        <v>1625</v>
      </c>
    </row>
    <row r="300" spans="1:5" ht="63">
      <c r="A300" s="192" t="s">
        <v>1807</v>
      </c>
      <c r="B300" s="83" t="s">
        <v>1806</v>
      </c>
      <c r="C300" s="83" t="s">
        <v>1805</v>
      </c>
      <c r="D300" s="220">
        <v>189.673</v>
      </c>
      <c r="E300" s="221" t="s">
        <v>1637</v>
      </c>
    </row>
    <row r="301" spans="1:5" ht="63">
      <c r="A301" s="192" t="s">
        <v>1804</v>
      </c>
      <c r="B301" s="83" t="s">
        <v>1803</v>
      </c>
      <c r="C301" s="83" t="s">
        <v>1802</v>
      </c>
      <c r="D301" s="220">
        <v>19.220970000000001</v>
      </c>
      <c r="E301" s="221" t="s">
        <v>1801</v>
      </c>
    </row>
    <row r="302" spans="1:5" ht="78.75">
      <c r="A302" s="192" t="s">
        <v>1796</v>
      </c>
      <c r="B302" s="83" t="s">
        <v>1795</v>
      </c>
      <c r="C302" s="83" t="s">
        <v>1800</v>
      </c>
      <c r="D302" s="220">
        <v>179.48500000000001</v>
      </c>
      <c r="E302" s="221" t="s">
        <v>1666</v>
      </c>
    </row>
    <row r="303" spans="1:5" ht="63">
      <c r="A303" s="192" t="s">
        <v>1799</v>
      </c>
      <c r="B303" s="83" t="s">
        <v>1798</v>
      </c>
      <c r="C303" s="83" t="s">
        <v>1797</v>
      </c>
      <c r="D303" s="220">
        <v>56.087110000000003</v>
      </c>
      <c r="E303" s="219" t="s">
        <v>1699</v>
      </c>
    </row>
    <row r="304" spans="1:5" ht="78.75">
      <c r="A304" s="192" t="s">
        <v>1796</v>
      </c>
      <c r="B304" s="83" t="s">
        <v>1795</v>
      </c>
      <c r="C304" s="83" t="s">
        <v>1794</v>
      </c>
      <c r="D304" s="220">
        <v>19.978000000000002</v>
      </c>
      <c r="E304" s="221" t="s">
        <v>1666</v>
      </c>
    </row>
    <row r="305" spans="1:5" ht="78.75">
      <c r="A305" s="192" t="s">
        <v>1793</v>
      </c>
      <c r="B305" s="83" t="s">
        <v>1792</v>
      </c>
      <c r="C305" s="83" t="s">
        <v>1791</v>
      </c>
      <c r="D305" s="220">
        <v>185</v>
      </c>
      <c r="E305" s="219" t="s">
        <v>1625</v>
      </c>
    </row>
    <row r="306" spans="1:5" ht="31.5">
      <c r="A306" s="192" t="s">
        <v>1708</v>
      </c>
      <c r="B306" s="83" t="s">
        <v>1707</v>
      </c>
      <c r="C306" s="83" t="s">
        <v>1790</v>
      </c>
      <c r="D306" s="220">
        <v>37.47645</v>
      </c>
      <c r="E306" s="222" t="s">
        <v>1683</v>
      </c>
    </row>
    <row r="307" spans="1:5" ht="31.5">
      <c r="A307" s="192" t="s">
        <v>1789</v>
      </c>
      <c r="B307" s="83" t="s">
        <v>1788</v>
      </c>
      <c r="C307" s="226" t="s">
        <v>1787</v>
      </c>
      <c r="D307" s="220">
        <v>142.44200000000001</v>
      </c>
      <c r="E307" s="219" t="s">
        <v>1625</v>
      </c>
    </row>
    <row r="308" spans="1:5" ht="47.25">
      <c r="A308" s="192" t="s">
        <v>1786</v>
      </c>
      <c r="B308" s="83" t="s">
        <v>1785</v>
      </c>
      <c r="C308" s="83" t="s">
        <v>1784</v>
      </c>
      <c r="D308" s="220">
        <v>36.054000000000002</v>
      </c>
      <c r="E308" s="219" t="s">
        <v>1699</v>
      </c>
    </row>
    <row r="309" spans="1:5" ht="31.5">
      <c r="A309" s="192" t="s">
        <v>1746</v>
      </c>
      <c r="B309" s="83" t="s">
        <v>1745</v>
      </c>
      <c r="C309" s="225" t="s">
        <v>1783</v>
      </c>
      <c r="D309" s="224">
        <v>7.6665599999999996</v>
      </c>
      <c r="E309" s="209" t="s">
        <v>522</v>
      </c>
    </row>
    <row r="310" spans="1:5" ht="31.5">
      <c r="A310" s="192" t="s">
        <v>1746</v>
      </c>
      <c r="B310" s="83" t="s">
        <v>1745</v>
      </c>
      <c r="C310" s="83" t="s">
        <v>1782</v>
      </c>
      <c r="D310" s="220">
        <v>189.97035</v>
      </c>
      <c r="E310" s="221" t="s">
        <v>1662</v>
      </c>
    </row>
    <row r="311" spans="1:5" ht="31.5">
      <c r="A311" s="192" t="s">
        <v>1781</v>
      </c>
      <c r="B311" s="83" t="s">
        <v>1780</v>
      </c>
      <c r="C311" s="83" t="s">
        <v>1779</v>
      </c>
      <c r="D311" s="220">
        <v>97.051000000000002</v>
      </c>
      <c r="E311" s="221" t="s">
        <v>1778</v>
      </c>
    </row>
    <row r="312" spans="1:5" ht="31.5">
      <c r="A312" s="192" t="s">
        <v>1777</v>
      </c>
      <c r="B312" s="83" t="s">
        <v>1776</v>
      </c>
      <c r="C312" s="83" t="s">
        <v>1775</v>
      </c>
      <c r="D312" s="220">
        <v>84.759969999999996</v>
      </c>
      <c r="E312" s="219" t="s">
        <v>1689</v>
      </c>
    </row>
    <row r="313" spans="1:5" ht="31.5">
      <c r="A313" s="192" t="s">
        <v>1749</v>
      </c>
      <c r="B313" s="83" t="s">
        <v>1748</v>
      </c>
      <c r="C313" s="83" t="s">
        <v>1774</v>
      </c>
      <c r="D313" s="220">
        <v>9.2999899999999993</v>
      </c>
      <c r="E313" s="219" t="s">
        <v>1689</v>
      </c>
    </row>
    <row r="314" spans="1:5" ht="31.5">
      <c r="A314" s="192" t="s">
        <v>1755</v>
      </c>
      <c r="B314" s="83" t="s">
        <v>1754</v>
      </c>
      <c r="C314" s="83" t="s">
        <v>1773</v>
      </c>
      <c r="D314" s="220">
        <v>9.9192</v>
      </c>
      <c r="E314" s="219" t="s">
        <v>1689</v>
      </c>
    </row>
    <row r="315" spans="1:5" ht="31.5">
      <c r="A315" s="192" t="s">
        <v>1772</v>
      </c>
      <c r="B315" s="83" t="s">
        <v>1771</v>
      </c>
      <c r="C315" s="83" t="s">
        <v>1770</v>
      </c>
      <c r="D315" s="220">
        <v>195.697</v>
      </c>
      <c r="E315" s="221" t="s">
        <v>1666</v>
      </c>
    </row>
    <row r="316" spans="1:5" ht="31.5">
      <c r="A316" s="192" t="s">
        <v>1692</v>
      </c>
      <c r="B316" s="83" t="s">
        <v>1691</v>
      </c>
      <c r="C316" s="83" t="s">
        <v>1769</v>
      </c>
      <c r="D316" s="220">
        <v>150</v>
      </c>
      <c r="E316" s="222" t="s">
        <v>1683</v>
      </c>
    </row>
    <row r="317" spans="1:5" ht="31.5">
      <c r="A317" s="192" t="s">
        <v>1768</v>
      </c>
      <c r="B317" s="83" t="s">
        <v>1767</v>
      </c>
      <c r="C317" s="83" t="s">
        <v>1766</v>
      </c>
      <c r="D317" s="220">
        <f>4.91435+4.91435</f>
        <v>9.8286999999999995</v>
      </c>
      <c r="E317" s="219" t="s">
        <v>1689</v>
      </c>
    </row>
    <row r="318" spans="1:5" ht="31.5">
      <c r="A318" s="192" t="s">
        <v>1765</v>
      </c>
      <c r="B318" s="192" t="s">
        <v>1657</v>
      </c>
      <c r="C318" s="83" t="s">
        <v>1656</v>
      </c>
      <c r="D318" s="220">
        <f>138.427+119.6697</f>
        <v>258.0967</v>
      </c>
      <c r="E318" s="219" t="s">
        <v>1625</v>
      </c>
    </row>
    <row r="319" spans="1:5" ht="31.5">
      <c r="A319" s="192" t="s">
        <v>1764</v>
      </c>
      <c r="B319" s="83" t="s">
        <v>1660</v>
      </c>
      <c r="C319" s="83" t="s">
        <v>1763</v>
      </c>
      <c r="D319" s="220">
        <v>199.50299999999999</v>
      </c>
      <c r="E319" s="221" t="s">
        <v>1637</v>
      </c>
    </row>
    <row r="320" spans="1:5" ht="31.5">
      <c r="A320" s="192" t="s">
        <v>1695</v>
      </c>
      <c r="B320" s="83" t="s">
        <v>1694</v>
      </c>
      <c r="C320" s="83" t="s">
        <v>1762</v>
      </c>
      <c r="D320" s="224">
        <v>2.99</v>
      </c>
      <c r="E320" s="221" t="s">
        <v>1637</v>
      </c>
    </row>
    <row r="321" spans="1:5" ht="31.5">
      <c r="A321" s="192" t="s">
        <v>1695</v>
      </c>
      <c r="B321" s="83" t="s">
        <v>1694</v>
      </c>
      <c r="C321" s="83" t="s">
        <v>1761</v>
      </c>
      <c r="D321" s="220">
        <v>166.99600000000001</v>
      </c>
      <c r="E321" s="221" t="s">
        <v>1637</v>
      </c>
    </row>
    <row r="322" spans="1:5" ht="31.5">
      <c r="A322" s="192" t="s">
        <v>1760</v>
      </c>
      <c r="B322" s="83" t="s">
        <v>1759</v>
      </c>
      <c r="C322" s="83" t="s">
        <v>1758</v>
      </c>
      <c r="D322" s="220">
        <v>190</v>
      </c>
      <c r="E322" s="222" t="s">
        <v>1683</v>
      </c>
    </row>
    <row r="323" spans="1:5" ht="31.5">
      <c r="A323" s="192" t="s">
        <v>1757</v>
      </c>
      <c r="B323" s="83" t="s">
        <v>1627</v>
      </c>
      <c r="C323" s="83" t="s">
        <v>1756</v>
      </c>
      <c r="D323" s="220">
        <v>158.88749999999999</v>
      </c>
      <c r="E323" s="219" t="s">
        <v>1625</v>
      </c>
    </row>
    <row r="324" spans="1:5" ht="31.5">
      <c r="A324" s="192" t="s">
        <v>1755</v>
      </c>
      <c r="B324" s="83" t="s">
        <v>1754</v>
      </c>
      <c r="C324" s="83" t="s">
        <v>1753</v>
      </c>
      <c r="D324" s="220">
        <v>179.96091000000001</v>
      </c>
      <c r="E324" s="219" t="s">
        <v>1676</v>
      </c>
    </row>
    <row r="325" spans="1:5" ht="31.5">
      <c r="A325" s="192" t="s">
        <v>1752</v>
      </c>
      <c r="B325" s="83" t="s">
        <v>1751</v>
      </c>
      <c r="C325" s="83" t="s">
        <v>1750</v>
      </c>
      <c r="D325" s="220">
        <v>152.5</v>
      </c>
      <c r="E325" s="222" t="s">
        <v>1683</v>
      </c>
    </row>
    <row r="326" spans="1:5" ht="31.5">
      <c r="A326" s="192" t="s">
        <v>1749</v>
      </c>
      <c r="B326" s="83" t="s">
        <v>1748</v>
      </c>
      <c r="C326" s="83" t="s">
        <v>1747</v>
      </c>
      <c r="D326" s="220">
        <v>185.98956000000001</v>
      </c>
      <c r="E326" s="221" t="s">
        <v>1666</v>
      </c>
    </row>
    <row r="327" spans="1:5" ht="31.5">
      <c r="A327" s="192" t="s">
        <v>1746</v>
      </c>
      <c r="B327" s="83" t="s">
        <v>1745</v>
      </c>
      <c r="C327" s="83" t="s">
        <v>1744</v>
      </c>
      <c r="D327" s="220">
        <v>9.2923200000000001</v>
      </c>
      <c r="E327" s="219" t="s">
        <v>1689</v>
      </c>
    </row>
    <row r="328" spans="1:5" ht="47.25">
      <c r="A328" s="192" t="s">
        <v>1743</v>
      </c>
      <c r="B328" s="83" t="s">
        <v>1742</v>
      </c>
      <c r="C328" s="83" t="s">
        <v>1741</v>
      </c>
      <c r="D328" s="220">
        <v>12</v>
      </c>
      <c r="E328" s="221" t="s">
        <v>1740</v>
      </c>
    </row>
    <row r="329" spans="1:5" ht="31.5">
      <c r="A329" s="192" t="s">
        <v>1739</v>
      </c>
      <c r="B329" s="83" t="s">
        <v>1738</v>
      </c>
      <c r="C329" s="83" t="s">
        <v>1737</v>
      </c>
      <c r="D329" s="220">
        <v>139.87799999999999</v>
      </c>
      <c r="E329" s="221" t="s">
        <v>1637</v>
      </c>
    </row>
    <row r="330" spans="1:5" ht="63">
      <c r="A330" s="192" t="s">
        <v>1736</v>
      </c>
      <c r="B330" s="83" t="s">
        <v>1735</v>
      </c>
      <c r="C330" s="223" t="s">
        <v>1734</v>
      </c>
      <c r="D330" s="220">
        <v>49.778959999999998</v>
      </c>
      <c r="E330" s="221" t="s">
        <v>1733</v>
      </c>
    </row>
    <row r="331" spans="1:5" ht="31.5">
      <c r="A331" s="192" t="s">
        <v>1732</v>
      </c>
      <c r="B331" s="83" t="s">
        <v>1731</v>
      </c>
      <c r="C331" s="83" t="s">
        <v>1730</v>
      </c>
      <c r="D331" s="220">
        <v>184.99979999999999</v>
      </c>
      <c r="E331" s="221" t="s">
        <v>1729</v>
      </c>
    </row>
    <row r="332" spans="1:5" ht="31.5">
      <c r="A332" s="192" t="s">
        <v>1728</v>
      </c>
      <c r="B332" s="83" t="s">
        <v>1727</v>
      </c>
      <c r="C332" s="83" t="s">
        <v>1726</v>
      </c>
      <c r="D332" s="220">
        <v>122.998</v>
      </c>
      <c r="E332" s="219" t="s">
        <v>1625</v>
      </c>
    </row>
    <row r="333" spans="1:5" ht="31.5">
      <c r="A333" s="192" t="s">
        <v>1725</v>
      </c>
      <c r="B333" s="83" t="s">
        <v>1724</v>
      </c>
      <c r="C333" s="83" t="s">
        <v>1723</v>
      </c>
      <c r="D333" s="220">
        <v>9.1304400000000001</v>
      </c>
      <c r="E333" s="219" t="s">
        <v>1689</v>
      </c>
    </row>
    <row r="334" spans="1:5" ht="31.5">
      <c r="A334" s="192" t="s">
        <v>1722</v>
      </c>
      <c r="B334" s="83" t="s">
        <v>1721</v>
      </c>
      <c r="C334" s="83" t="s">
        <v>1720</v>
      </c>
      <c r="D334" s="220">
        <v>49.976399999999998</v>
      </c>
      <c r="E334" s="219" t="s">
        <v>1644</v>
      </c>
    </row>
    <row r="335" spans="1:5" ht="63">
      <c r="A335" s="192" t="s">
        <v>1717</v>
      </c>
      <c r="B335" s="83" t="s">
        <v>1716</v>
      </c>
      <c r="C335" s="223" t="s">
        <v>1719</v>
      </c>
      <c r="D335" s="220">
        <v>44.99053</v>
      </c>
      <c r="E335" s="219" t="s">
        <v>1718</v>
      </c>
    </row>
    <row r="336" spans="1:5" ht="31.5">
      <c r="A336" s="192" t="s">
        <v>1655</v>
      </c>
      <c r="B336" s="83" t="s">
        <v>1654</v>
      </c>
      <c r="C336" s="83" t="s">
        <v>1653</v>
      </c>
      <c r="D336" s="220">
        <v>239.65034</v>
      </c>
      <c r="E336" s="221" t="s">
        <v>1652</v>
      </c>
    </row>
    <row r="337" spans="1:5" ht="31.5">
      <c r="A337" s="192" t="s">
        <v>1717</v>
      </c>
      <c r="B337" s="83" t="s">
        <v>1716</v>
      </c>
      <c r="C337" s="83" t="s">
        <v>1715</v>
      </c>
      <c r="D337" s="220">
        <v>139.9992</v>
      </c>
      <c r="E337" s="219" t="s">
        <v>1633</v>
      </c>
    </row>
    <row r="338" spans="1:5" ht="31.5">
      <c r="A338" s="192" t="s">
        <v>1713</v>
      </c>
      <c r="B338" s="83" t="s">
        <v>1712</v>
      </c>
      <c r="C338" s="83" t="s">
        <v>1714</v>
      </c>
      <c r="D338" s="220">
        <v>65.572270000000003</v>
      </c>
      <c r="E338" s="221" t="s">
        <v>1710</v>
      </c>
    </row>
    <row r="339" spans="1:5" ht="31.5">
      <c r="A339" s="192" t="s">
        <v>1713</v>
      </c>
      <c r="B339" s="83" t="s">
        <v>1712</v>
      </c>
      <c r="C339" s="83" t="s">
        <v>1711</v>
      </c>
      <c r="D339" s="220">
        <v>12.71504</v>
      </c>
      <c r="E339" s="221" t="s">
        <v>1710</v>
      </c>
    </row>
    <row r="340" spans="1:5" ht="31.5">
      <c r="A340" s="192" t="s">
        <v>1632</v>
      </c>
      <c r="B340" s="83" t="s">
        <v>1631</v>
      </c>
      <c r="C340" s="83" t="s">
        <v>1709</v>
      </c>
      <c r="D340" s="220">
        <v>79.899000000000001</v>
      </c>
      <c r="E340" s="221" t="s">
        <v>1629</v>
      </c>
    </row>
    <row r="341" spans="1:5" ht="31.5">
      <c r="A341" s="192" t="s">
        <v>1708</v>
      </c>
      <c r="B341" s="83" t="s">
        <v>1707</v>
      </c>
      <c r="C341" s="83" t="s">
        <v>1706</v>
      </c>
      <c r="D341" s="220">
        <f>102.52355+44.8</f>
        <v>147.32355000000001</v>
      </c>
      <c r="E341" s="222" t="s">
        <v>1683</v>
      </c>
    </row>
    <row r="342" spans="1:5" ht="47.25">
      <c r="A342" s="192" t="s">
        <v>1705</v>
      </c>
      <c r="B342" s="83" t="s">
        <v>1704</v>
      </c>
      <c r="C342" s="83" t="s">
        <v>1703</v>
      </c>
      <c r="D342" s="220">
        <v>15.313789999999999</v>
      </c>
      <c r="E342" s="219" t="s">
        <v>1689</v>
      </c>
    </row>
    <row r="343" spans="1:5" ht="31.5">
      <c r="A343" s="192" t="s">
        <v>1702</v>
      </c>
      <c r="B343" s="83" t="s">
        <v>1701</v>
      </c>
      <c r="C343" s="83" t="s">
        <v>1700</v>
      </c>
      <c r="D343" s="220">
        <v>29.385580000000001</v>
      </c>
      <c r="E343" s="219" t="s">
        <v>1699</v>
      </c>
    </row>
    <row r="344" spans="1:5" ht="31.5">
      <c r="A344" s="192" t="s">
        <v>1698</v>
      </c>
      <c r="B344" s="83" t="s">
        <v>1697</v>
      </c>
      <c r="C344" s="83" t="s">
        <v>1696</v>
      </c>
      <c r="D344" s="220">
        <v>15.29679</v>
      </c>
      <c r="E344" s="219" t="s">
        <v>1689</v>
      </c>
    </row>
    <row r="345" spans="1:5" ht="31.5">
      <c r="A345" s="192" t="s">
        <v>1695</v>
      </c>
      <c r="B345" s="83" t="s">
        <v>1694</v>
      </c>
      <c r="C345" s="83" t="s">
        <v>1693</v>
      </c>
      <c r="D345" s="220">
        <v>11.382619999999999</v>
      </c>
      <c r="E345" s="221" t="s">
        <v>1648</v>
      </c>
    </row>
    <row r="346" spans="1:5" ht="31.5">
      <c r="A346" s="192" t="s">
        <v>1692</v>
      </c>
      <c r="B346" s="83" t="s">
        <v>1691</v>
      </c>
      <c r="C346" s="83" t="s">
        <v>1690</v>
      </c>
      <c r="D346" s="220">
        <v>8.9793400000000005</v>
      </c>
      <c r="E346" s="219" t="s">
        <v>1689</v>
      </c>
    </row>
    <row r="347" spans="1:5" ht="31.5">
      <c r="A347" s="192" t="s">
        <v>1688</v>
      </c>
      <c r="B347" s="83" t="s">
        <v>1687</v>
      </c>
      <c r="C347" s="83" t="s">
        <v>1686</v>
      </c>
      <c r="D347" s="220">
        <v>119.98326</v>
      </c>
      <c r="E347" s="222" t="s">
        <v>1683</v>
      </c>
    </row>
    <row r="348" spans="1:5" ht="31.5">
      <c r="A348" s="192" t="s">
        <v>1685</v>
      </c>
      <c r="B348" s="83" t="s">
        <v>1650</v>
      </c>
      <c r="C348" s="83" t="s">
        <v>1684</v>
      </c>
      <c r="D348" s="220">
        <v>180</v>
      </c>
      <c r="E348" s="222" t="s">
        <v>1683</v>
      </c>
    </row>
    <row r="349" spans="1:5" ht="47.25">
      <c r="A349" s="192" t="s">
        <v>1682</v>
      </c>
      <c r="B349" s="83" t="s">
        <v>1681</v>
      </c>
      <c r="C349" s="83" t="s">
        <v>1680</v>
      </c>
      <c r="D349" s="220">
        <v>19.994599999999998</v>
      </c>
      <c r="E349" s="219" t="s">
        <v>1676</v>
      </c>
    </row>
    <row r="350" spans="1:5" ht="31.5">
      <c r="A350" s="192" t="s">
        <v>1679</v>
      </c>
      <c r="B350" s="83" t="s">
        <v>1678</v>
      </c>
      <c r="C350" s="83" t="s">
        <v>1677</v>
      </c>
      <c r="D350" s="220">
        <v>49.891129999999997</v>
      </c>
      <c r="E350" s="219" t="s">
        <v>1676</v>
      </c>
    </row>
    <row r="351" spans="1:5" ht="31.5">
      <c r="A351" s="192" t="s">
        <v>1675</v>
      </c>
      <c r="B351" s="83" t="s">
        <v>1674</v>
      </c>
      <c r="C351" s="83" t="s">
        <v>1673</v>
      </c>
      <c r="D351" s="220">
        <v>194.98560000000001</v>
      </c>
      <c r="E351" s="219" t="s">
        <v>1633</v>
      </c>
    </row>
    <row r="352" spans="1:5" ht="31.5">
      <c r="A352" s="192" t="s">
        <v>1672</v>
      </c>
      <c r="B352" s="83" t="s">
        <v>1671</v>
      </c>
      <c r="C352" s="83" t="s">
        <v>1670</v>
      </c>
      <c r="D352" s="220">
        <v>179.988</v>
      </c>
      <c r="E352" s="221" t="s">
        <v>1666</v>
      </c>
    </row>
    <row r="353" spans="1:5" ht="31.5">
      <c r="A353" s="192" t="s">
        <v>1669</v>
      </c>
      <c r="B353" s="83" t="s">
        <v>1668</v>
      </c>
      <c r="C353" s="83" t="s">
        <v>1667</v>
      </c>
      <c r="D353" s="220">
        <v>174.62899999999999</v>
      </c>
      <c r="E353" s="221" t="s">
        <v>1666</v>
      </c>
    </row>
    <row r="354" spans="1:5" ht="31.5">
      <c r="A354" s="192" t="s">
        <v>1665</v>
      </c>
      <c r="B354" s="83" t="s">
        <v>1664</v>
      </c>
      <c r="C354" s="83" t="s">
        <v>1663</v>
      </c>
      <c r="D354" s="220">
        <v>189.90495999999999</v>
      </c>
      <c r="E354" s="219" t="s">
        <v>1662</v>
      </c>
    </row>
    <row r="355" spans="1:5" ht="31.5">
      <c r="A355" s="192" t="s">
        <v>1661</v>
      </c>
      <c r="B355" s="83" t="s">
        <v>1660</v>
      </c>
      <c r="C355" s="83" t="s">
        <v>1659</v>
      </c>
      <c r="D355" s="220">
        <v>180</v>
      </c>
      <c r="E355" s="221" t="s">
        <v>1637</v>
      </c>
    </row>
    <row r="356" spans="1:5" ht="31.5">
      <c r="A356" s="192" t="s">
        <v>1658</v>
      </c>
      <c r="B356" s="83" t="s">
        <v>1657</v>
      </c>
      <c r="C356" s="83" t="s">
        <v>1656</v>
      </c>
      <c r="D356" s="220">
        <v>206.28412</v>
      </c>
      <c r="E356" s="219" t="s">
        <v>1625</v>
      </c>
    </row>
    <row r="357" spans="1:5" ht="31.5">
      <c r="A357" s="192" t="s">
        <v>1655</v>
      </c>
      <c r="B357" s="83" t="s">
        <v>1654</v>
      </c>
      <c r="C357" s="83" t="s">
        <v>1653</v>
      </c>
      <c r="D357" s="220">
        <v>559.18413999999996</v>
      </c>
      <c r="E357" s="221" t="s">
        <v>1652</v>
      </c>
    </row>
    <row r="358" spans="1:5" ht="31.5">
      <c r="A358" s="192" t="s">
        <v>1651</v>
      </c>
      <c r="B358" s="83" t="s">
        <v>1650</v>
      </c>
      <c r="C358" s="83" t="s">
        <v>1649</v>
      </c>
      <c r="D358" s="220">
        <v>11.81288</v>
      </c>
      <c r="E358" s="221" t="s">
        <v>1648</v>
      </c>
    </row>
    <row r="359" spans="1:5" ht="78.75">
      <c r="A359" s="192" t="s">
        <v>1647</v>
      </c>
      <c r="B359" s="83" t="s">
        <v>1646</v>
      </c>
      <c r="C359" s="83" t="s">
        <v>1645</v>
      </c>
      <c r="D359" s="220">
        <v>49.997999999999998</v>
      </c>
      <c r="E359" s="219" t="s">
        <v>1644</v>
      </c>
    </row>
    <row r="360" spans="1:5" ht="31.5">
      <c r="A360" s="192" t="s">
        <v>1643</v>
      </c>
      <c r="B360" s="83" t="s">
        <v>1642</v>
      </c>
      <c r="C360" s="83" t="s">
        <v>1641</v>
      </c>
      <c r="D360" s="220">
        <v>134.16</v>
      </c>
      <c r="E360" s="219" t="s">
        <v>1625</v>
      </c>
    </row>
    <row r="361" spans="1:5" ht="31.5">
      <c r="A361" s="192" t="s">
        <v>1640</v>
      </c>
      <c r="B361" s="83" t="s">
        <v>1639</v>
      </c>
      <c r="C361" s="83" t="s">
        <v>1638</v>
      </c>
      <c r="D361" s="220">
        <v>175.60599999999999</v>
      </c>
      <c r="E361" s="221" t="s">
        <v>1637</v>
      </c>
    </row>
    <row r="362" spans="1:5" ht="47.25">
      <c r="A362" s="192" t="s">
        <v>1636</v>
      </c>
      <c r="B362" s="83" t="s">
        <v>1635</v>
      </c>
      <c r="C362" s="83" t="s">
        <v>1634</v>
      </c>
      <c r="D362" s="220">
        <v>27.99248</v>
      </c>
      <c r="E362" s="219" t="s">
        <v>1633</v>
      </c>
    </row>
    <row r="363" spans="1:5" ht="31.5">
      <c r="A363" s="192" t="s">
        <v>1632</v>
      </c>
      <c r="B363" s="83" t="s">
        <v>1631</v>
      </c>
      <c r="C363" s="83" t="s">
        <v>1630</v>
      </c>
      <c r="D363" s="220">
        <v>49.48</v>
      </c>
      <c r="E363" s="221" t="s">
        <v>1629</v>
      </c>
    </row>
    <row r="364" spans="1:5" ht="31.5">
      <c r="A364" s="192" t="s">
        <v>1628</v>
      </c>
      <c r="B364" s="83" t="s">
        <v>1627</v>
      </c>
      <c r="C364" s="83" t="s">
        <v>1626</v>
      </c>
      <c r="D364" s="220">
        <v>232.91228000000001</v>
      </c>
      <c r="E364" s="219" t="s">
        <v>1625</v>
      </c>
    </row>
    <row r="365" spans="1:5" ht="31.5">
      <c r="A365" s="192" t="s">
        <v>1624</v>
      </c>
      <c r="B365" s="83" t="s">
        <v>1623</v>
      </c>
      <c r="C365" s="83" t="s">
        <v>1622</v>
      </c>
      <c r="D365" s="220">
        <v>189.851</v>
      </c>
      <c r="E365" s="219" t="s">
        <v>1621</v>
      </c>
    </row>
    <row r="366" spans="1:5">
      <c r="A366" s="83"/>
      <c r="B366" s="218" t="s">
        <v>1</v>
      </c>
      <c r="C366" s="218" t="s">
        <v>0</v>
      </c>
      <c r="D366" s="217">
        <f>SUM(D67:D365)</f>
        <v>30474.414140000001</v>
      </c>
      <c r="E366" s="201" t="s">
        <v>0</v>
      </c>
    </row>
    <row r="367" spans="1:5">
      <c r="A367" s="216" t="s">
        <v>1620</v>
      </c>
      <c r="B367" s="216"/>
      <c r="C367" s="216"/>
      <c r="D367" s="216"/>
      <c r="E367" s="216"/>
    </row>
    <row r="368" spans="1:5" ht="63">
      <c r="A368" s="213" t="s">
        <v>1619</v>
      </c>
      <c r="B368" s="213" t="s">
        <v>1618</v>
      </c>
      <c r="C368" s="213" t="s">
        <v>1593</v>
      </c>
      <c r="D368" s="203">
        <v>207.24700000000001</v>
      </c>
      <c r="E368" s="215" t="s">
        <v>1617</v>
      </c>
    </row>
    <row r="369" spans="1:5" ht="63">
      <c r="A369" s="83" t="s">
        <v>1616</v>
      </c>
      <c r="B369" s="20" t="s">
        <v>1615</v>
      </c>
      <c r="C369" s="213" t="s">
        <v>1593</v>
      </c>
      <c r="D369" s="212">
        <v>83.617999999999995</v>
      </c>
      <c r="E369" s="214"/>
    </row>
    <row r="370" spans="1:5" ht="63">
      <c r="A370" s="213" t="s">
        <v>1614</v>
      </c>
      <c r="B370" s="213" t="s">
        <v>1613</v>
      </c>
      <c r="C370" s="213" t="s">
        <v>1593</v>
      </c>
      <c r="D370" s="212">
        <v>87.631</v>
      </c>
      <c r="E370" s="214"/>
    </row>
    <row r="371" spans="1:5" ht="78.75">
      <c r="A371" s="83" t="s">
        <v>1612</v>
      </c>
      <c r="B371" s="20" t="s">
        <v>1611</v>
      </c>
      <c r="C371" s="213" t="s">
        <v>1593</v>
      </c>
      <c r="D371" s="212">
        <v>470.10599999999999</v>
      </c>
      <c r="E371" s="214"/>
    </row>
    <row r="372" spans="1:5" ht="63">
      <c r="A372" s="83" t="s">
        <v>1610</v>
      </c>
      <c r="B372" s="20" t="s">
        <v>1609</v>
      </c>
      <c r="C372" s="213" t="s">
        <v>1593</v>
      </c>
      <c r="D372" s="212">
        <v>134.07499999999999</v>
      </c>
      <c r="E372" s="214"/>
    </row>
    <row r="373" spans="1:5" ht="78.75">
      <c r="A373" s="83" t="s">
        <v>1608</v>
      </c>
      <c r="B373" s="20" t="s">
        <v>1607</v>
      </c>
      <c r="C373" s="213" t="s">
        <v>1593</v>
      </c>
      <c r="D373" s="212">
        <v>477.82</v>
      </c>
      <c r="E373" s="214"/>
    </row>
    <row r="374" spans="1:5" ht="63">
      <c r="A374" s="83" t="s">
        <v>1606</v>
      </c>
      <c r="B374" s="20" t="s">
        <v>1605</v>
      </c>
      <c r="C374" s="213" t="s">
        <v>1593</v>
      </c>
      <c r="D374" s="212">
        <v>93.468000000000004</v>
      </c>
      <c r="E374" s="214"/>
    </row>
    <row r="375" spans="1:5" ht="63">
      <c r="A375" s="83" t="s">
        <v>1604</v>
      </c>
      <c r="B375" s="20" t="s">
        <v>1603</v>
      </c>
      <c r="C375" s="213" t="s">
        <v>1593</v>
      </c>
      <c r="D375" s="212">
        <v>134.376</v>
      </c>
      <c r="E375" s="214"/>
    </row>
    <row r="376" spans="1:5" ht="94.5">
      <c r="A376" s="213" t="s">
        <v>1602</v>
      </c>
      <c r="B376" s="213" t="s">
        <v>1602</v>
      </c>
      <c r="C376" s="213" t="s">
        <v>1593</v>
      </c>
      <c r="D376" s="212">
        <v>316.63099999999997</v>
      </c>
      <c r="E376" s="214"/>
    </row>
    <row r="377" spans="1:5" ht="63">
      <c r="A377" s="83" t="s">
        <v>1601</v>
      </c>
      <c r="B377" s="20" t="s">
        <v>1600</v>
      </c>
      <c r="C377" s="213" t="s">
        <v>1593</v>
      </c>
      <c r="D377" s="212">
        <v>160.816</v>
      </c>
      <c r="E377" s="214"/>
    </row>
    <row r="378" spans="1:5" ht="63">
      <c r="A378" s="83" t="s">
        <v>1599</v>
      </c>
      <c r="B378" s="20" t="s">
        <v>1598</v>
      </c>
      <c r="C378" s="213" t="s">
        <v>1593</v>
      </c>
      <c r="D378" s="212">
        <v>90.561999999999998</v>
      </c>
      <c r="E378" s="214"/>
    </row>
    <row r="379" spans="1:5" ht="78.75">
      <c r="A379" s="83" t="s">
        <v>1597</v>
      </c>
      <c r="B379" s="20" t="s">
        <v>1596</v>
      </c>
      <c r="C379" s="213" t="s">
        <v>1593</v>
      </c>
      <c r="D379" s="212">
        <v>273.47899999999998</v>
      </c>
      <c r="E379" s="214"/>
    </row>
    <row r="380" spans="1:5" ht="63">
      <c r="A380" s="83" t="s">
        <v>1595</v>
      </c>
      <c r="B380" s="20" t="s">
        <v>1594</v>
      </c>
      <c r="C380" s="213" t="s">
        <v>1593</v>
      </c>
      <c r="D380" s="212">
        <v>186.64599999999999</v>
      </c>
      <c r="E380" s="211"/>
    </row>
    <row r="381" spans="1:5">
      <c r="A381" s="26" t="s">
        <v>1592</v>
      </c>
      <c r="B381" s="135"/>
      <c r="C381" s="25"/>
      <c r="D381" s="129">
        <f>SUM(D368:D380)</f>
        <v>2716.4749999999995</v>
      </c>
      <c r="E381" s="202"/>
    </row>
    <row r="382" spans="1:5" ht="31.5">
      <c r="A382" s="205" t="s">
        <v>1591</v>
      </c>
      <c r="B382" s="28" t="s">
        <v>1590</v>
      </c>
      <c r="C382" s="28" t="s">
        <v>1589</v>
      </c>
      <c r="D382" s="203">
        <v>39.466000000000001</v>
      </c>
      <c r="E382" s="209" t="s">
        <v>1588</v>
      </c>
    </row>
    <row r="383" spans="1:5">
      <c r="A383" s="176"/>
      <c r="B383" s="176"/>
      <c r="C383" s="176"/>
      <c r="D383" s="203">
        <v>14</v>
      </c>
      <c r="E383" s="209" t="s">
        <v>1587</v>
      </c>
    </row>
    <row r="384" spans="1:5">
      <c r="A384" s="26" t="s">
        <v>1586</v>
      </c>
      <c r="B384" s="135"/>
      <c r="C384" s="25"/>
      <c r="D384" s="129">
        <f>SUM(D382:D383)</f>
        <v>53.466000000000001</v>
      </c>
      <c r="E384" s="202"/>
    </row>
    <row r="385" spans="1:5">
      <c r="A385" s="39" t="s">
        <v>1585</v>
      </c>
      <c r="B385" s="39" t="s">
        <v>1584</v>
      </c>
      <c r="C385" s="39" t="s">
        <v>1581</v>
      </c>
      <c r="D385" s="203">
        <v>87.653000000000006</v>
      </c>
      <c r="E385" s="209" t="s">
        <v>1531</v>
      </c>
    </row>
    <row r="386" spans="1:5">
      <c r="A386" s="38"/>
      <c r="B386" s="38"/>
      <c r="C386" s="38"/>
      <c r="D386" s="203">
        <v>1.373</v>
      </c>
      <c r="E386" s="209" t="s">
        <v>1232</v>
      </c>
    </row>
    <row r="387" spans="1:5">
      <c r="A387" s="39" t="s">
        <v>1583</v>
      </c>
      <c r="B387" s="39" t="s">
        <v>1582</v>
      </c>
      <c r="C387" s="39" t="s">
        <v>1581</v>
      </c>
      <c r="D387" s="203">
        <v>10.164999999999999</v>
      </c>
      <c r="E387" s="209" t="s">
        <v>1531</v>
      </c>
    </row>
    <row r="388" spans="1:5">
      <c r="A388" s="38"/>
      <c r="B388" s="38"/>
      <c r="C388" s="38"/>
      <c r="D388" s="203">
        <v>0.151</v>
      </c>
      <c r="E388" s="209" t="s">
        <v>1232</v>
      </c>
    </row>
    <row r="389" spans="1:5">
      <c r="A389" s="26" t="s">
        <v>1580</v>
      </c>
      <c r="B389" s="135"/>
      <c r="C389" s="25"/>
      <c r="D389" s="129">
        <f>SUM(D385:D388)</f>
        <v>99.341999999999999</v>
      </c>
      <c r="E389" s="202"/>
    </row>
    <row r="390" spans="1:5" ht="31.5">
      <c r="A390" s="39" t="s">
        <v>1579</v>
      </c>
      <c r="B390" s="39" t="s">
        <v>1578</v>
      </c>
      <c r="C390" s="39" t="s">
        <v>1577</v>
      </c>
      <c r="D390" s="203">
        <v>135.45099999999999</v>
      </c>
      <c r="E390" s="209" t="s">
        <v>1576</v>
      </c>
    </row>
    <row r="391" spans="1:5">
      <c r="A391" s="210"/>
      <c r="B391" s="210"/>
      <c r="C391" s="210"/>
      <c r="D391" s="203">
        <v>1.9810000000000001</v>
      </c>
      <c r="E391" s="209" t="s">
        <v>1232</v>
      </c>
    </row>
    <row r="392" spans="1:5">
      <c r="A392" s="176"/>
      <c r="B392" s="176"/>
      <c r="C392" s="176"/>
      <c r="D392" s="203">
        <v>3.1579999999999999</v>
      </c>
      <c r="E392" s="209" t="s">
        <v>1562</v>
      </c>
    </row>
    <row r="393" spans="1:5">
      <c r="A393" s="39" t="s">
        <v>1575</v>
      </c>
      <c r="B393" s="39" t="s">
        <v>1574</v>
      </c>
      <c r="C393" s="39" t="s">
        <v>1573</v>
      </c>
      <c r="D393" s="203">
        <v>193.035</v>
      </c>
      <c r="E393" s="209" t="s">
        <v>481</v>
      </c>
    </row>
    <row r="394" spans="1:5">
      <c r="A394" s="210"/>
      <c r="B394" s="210"/>
      <c r="C394" s="210"/>
      <c r="D394" s="203">
        <v>3.1579999999999999</v>
      </c>
      <c r="E394" s="209" t="s">
        <v>1562</v>
      </c>
    </row>
    <row r="395" spans="1:5">
      <c r="A395" s="176"/>
      <c r="B395" s="176"/>
      <c r="C395" s="176"/>
      <c r="D395" s="203">
        <v>2.8180000000000001</v>
      </c>
      <c r="E395" s="209" t="s">
        <v>1232</v>
      </c>
    </row>
    <row r="396" spans="1:5">
      <c r="A396" s="39" t="s">
        <v>1572</v>
      </c>
      <c r="B396" s="39" t="s">
        <v>1571</v>
      </c>
      <c r="C396" s="39" t="s">
        <v>1570</v>
      </c>
      <c r="D396" s="203">
        <v>3.1579999999999999</v>
      </c>
      <c r="E396" s="209" t="s">
        <v>1562</v>
      </c>
    </row>
    <row r="397" spans="1:5">
      <c r="A397" s="210"/>
      <c r="B397" s="210"/>
      <c r="C397" s="210"/>
      <c r="D397" s="203"/>
      <c r="E397" s="209" t="s">
        <v>1232</v>
      </c>
    </row>
    <row r="398" spans="1:5">
      <c r="A398" s="176"/>
      <c r="B398" s="176"/>
      <c r="C398" s="176"/>
      <c r="D398" s="203"/>
      <c r="E398" s="209" t="s">
        <v>481</v>
      </c>
    </row>
    <row r="399" spans="1:5">
      <c r="A399" s="39" t="s">
        <v>1569</v>
      </c>
      <c r="B399" s="39" t="s">
        <v>1568</v>
      </c>
      <c r="C399" s="39" t="s">
        <v>1567</v>
      </c>
      <c r="D399" s="203">
        <v>3.157</v>
      </c>
      <c r="E399" s="209" t="s">
        <v>1562</v>
      </c>
    </row>
    <row r="400" spans="1:5">
      <c r="A400" s="210"/>
      <c r="B400" s="210"/>
      <c r="C400" s="210"/>
      <c r="D400" s="203">
        <v>1.986</v>
      </c>
      <c r="E400" s="209" t="s">
        <v>1232</v>
      </c>
    </row>
    <row r="401" spans="1:5">
      <c r="A401" s="176"/>
      <c r="B401" s="176"/>
      <c r="C401" s="176"/>
      <c r="D401" s="203">
        <v>135.52799999999999</v>
      </c>
      <c r="E401" s="209" t="s">
        <v>1392</v>
      </c>
    </row>
    <row r="402" spans="1:5">
      <c r="A402" s="26" t="s">
        <v>1566</v>
      </c>
      <c r="B402" s="135"/>
      <c r="C402" s="25"/>
      <c r="D402" s="129">
        <f>SUM(D390:D401)</f>
        <v>483.42999999999995</v>
      </c>
      <c r="E402" s="202"/>
    </row>
    <row r="403" spans="1:5">
      <c r="A403" s="151" t="s">
        <v>1565</v>
      </c>
      <c r="B403" s="151" t="s">
        <v>1564</v>
      </c>
      <c r="C403" s="151" t="s">
        <v>1563</v>
      </c>
      <c r="D403" s="203">
        <v>7.1050000000000004</v>
      </c>
      <c r="E403" s="209" t="s">
        <v>1562</v>
      </c>
    </row>
    <row r="404" spans="1:5">
      <c r="A404" s="151"/>
      <c r="B404" s="151"/>
      <c r="C404" s="151"/>
      <c r="D404" s="203"/>
      <c r="E404" s="52"/>
    </row>
    <row r="405" spans="1:5">
      <c r="A405" s="26" t="s">
        <v>1561</v>
      </c>
      <c r="B405" s="135"/>
      <c r="C405" s="25"/>
      <c r="D405" s="129">
        <f>SUM(D403:D404)</f>
        <v>7.1050000000000004</v>
      </c>
      <c r="E405" s="202"/>
    </row>
    <row r="406" spans="1:5" ht="63">
      <c r="A406" s="24" t="s">
        <v>1560</v>
      </c>
      <c r="B406" s="24" t="s">
        <v>1559</v>
      </c>
      <c r="C406" s="24" t="s">
        <v>1558</v>
      </c>
      <c r="D406" s="203">
        <v>19.99616</v>
      </c>
      <c r="E406" s="52" t="s">
        <v>1557</v>
      </c>
    </row>
    <row r="407" spans="1:5" ht="18.75" customHeight="1">
      <c r="A407" s="24"/>
      <c r="B407" s="24"/>
      <c r="C407" s="24" t="s">
        <v>38</v>
      </c>
      <c r="D407" s="203">
        <v>0.28842000000000001</v>
      </c>
      <c r="E407" s="52" t="s">
        <v>1556</v>
      </c>
    </row>
    <row r="408" spans="1:5">
      <c r="A408" s="208" t="s">
        <v>35</v>
      </c>
      <c r="B408" s="208"/>
      <c r="C408" s="208"/>
      <c r="D408" s="129">
        <f>+D406+D407</f>
        <v>20.284579999999998</v>
      </c>
      <c r="E408" s="202"/>
    </row>
    <row r="409" spans="1:5">
      <c r="A409" s="205" t="s">
        <v>1555</v>
      </c>
      <c r="B409" s="28" t="s">
        <v>1554</v>
      </c>
      <c r="C409" s="28" t="s">
        <v>482</v>
      </c>
      <c r="D409" s="203">
        <v>104.764</v>
      </c>
      <c r="E409" s="52" t="s">
        <v>1545</v>
      </c>
    </row>
    <row r="410" spans="1:5">
      <c r="A410" s="204"/>
      <c r="B410" s="176"/>
      <c r="C410" s="176"/>
      <c r="D410" s="203">
        <v>1.282</v>
      </c>
      <c r="E410" s="52" t="s">
        <v>1232</v>
      </c>
    </row>
    <row r="411" spans="1:5">
      <c r="A411" s="205" t="s">
        <v>1553</v>
      </c>
      <c r="B411" s="28" t="s">
        <v>1552</v>
      </c>
      <c r="C411" s="28" t="s">
        <v>482</v>
      </c>
      <c r="D411" s="203">
        <v>540.06500000000005</v>
      </c>
      <c r="E411" s="52" t="s">
        <v>1545</v>
      </c>
    </row>
    <row r="412" spans="1:5">
      <c r="A412" s="204"/>
      <c r="B412" s="176"/>
      <c r="C412" s="176"/>
      <c r="D412" s="203">
        <v>6.8369999999999997</v>
      </c>
      <c r="E412" s="52" t="s">
        <v>1232</v>
      </c>
    </row>
    <row r="413" spans="1:5">
      <c r="A413" s="205" t="s">
        <v>1551</v>
      </c>
      <c r="B413" s="28" t="s">
        <v>1550</v>
      </c>
      <c r="C413" s="28" t="s">
        <v>482</v>
      </c>
      <c r="D413" s="203">
        <v>582.60599999999999</v>
      </c>
      <c r="E413" s="52" t="s">
        <v>1545</v>
      </c>
    </row>
    <row r="414" spans="1:5">
      <c r="A414" s="204"/>
      <c r="B414" s="176"/>
      <c r="C414" s="176"/>
      <c r="D414" s="203">
        <v>7.2649999999999997</v>
      </c>
      <c r="E414" s="52" t="s">
        <v>1232</v>
      </c>
    </row>
    <row r="415" spans="1:5">
      <c r="A415" s="205" t="s">
        <v>1549</v>
      </c>
      <c r="B415" s="28" t="s">
        <v>1548</v>
      </c>
      <c r="C415" s="28" t="s">
        <v>482</v>
      </c>
      <c r="D415" s="203">
        <v>298.71499999999997</v>
      </c>
      <c r="E415" s="52" t="s">
        <v>1545</v>
      </c>
    </row>
    <row r="416" spans="1:5">
      <c r="A416" s="204"/>
      <c r="B416" s="176"/>
      <c r="C416" s="176"/>
      <c r="D416" s="203">
        <v>3.6320000000000001</v>
      </c>
      <c r="E416" s="52" t="s">
        <v>1232</v>
      </c>
    </row>
    <row r="417" spans="1:5">
      <c r="A417" s="205" t="s">
        <v>1547</v>
      </c>
      <c r="B417" s="28" t="s">
        <v>1546</v>
      </c>
      <c r="C417" s="28" t="s">
        <v>482</v>
      </c>
      <c r="D417" s="203">
        <v>184.577</v>
      </c>
      <c r="E417" s="52" t="s">
        <v>1545</v>
      </c>
    </row>
    <row r="418" spans="1:5">
      <c r="A418" s="176"/>
      <c r="B418" s="176"/>
      <c r="C418" s="176"/>
      <c r="D418" s="203">
        <v>2.351</v>
      </c>
      <c r="E418" s="52" t="s">
        <v>1232</v>
      </c>
    </row>
    <row r="419" spans="1:5">
      <c r="A419" s="205" t="s">
        <v>1544</v>
      </c>
      <c r="B419" s="28" t="s">
        <v>1543</v>
      </c>
      <c r="C419" s="28" t="s">
        <v>1542</v>
      </c>
      <c r="D419" s="203">
        <v>184.23400000000001</v>
      </c>
      <c r="E419" s="52" t="s">
        <v>1541</v>
      </c>
    </row>
    <row r="420" spans="1:5">
      <c r="A420" s="204"/>
      <c r="B420" s="176"/>
      <c r="C420" s="176"/>
      <c r="D420" s="203"/>
      <c r="E420" s="52"/>
    </row>
    <row r="421" spans="1:5" ht="15.75" customHeight="1">
      <c r="A421" s="26" t="s">
        <v>1540</v>
      </c>
      <c r="B421" s="135"/>
      <c r="C421" s="25"/>
      <c r="D421" s="129">
        <f>SUM(D409:D420)</f>
        <v>1916.3280000000002</v>
      </c>
      <c r="E421" s="202"/>
    </row>
    <row r="422" spans="1:5">
      <c r="A422" s="207" t="s">
        <v>1539</v>
      </c>
      <c r="B422" s="206" t="s">
        <v>1538</v>
      </c>
      <c r="C422" s="206" t="s">
        <v>1537</v>
      </c>
      <c r="D422" s="203">
        <v>0.65900000000000003</v>
      </c>
      <c r="E422" s="52" t="s">
        <v>1536</v>
      </c>
    </row>
    <row r="423" spans="1:5">
      <c r="A423" s="207"/>
      <c r="B423" s="206"/>
      <c r="C423" s="206"/>
      <c r="D423" s="203">
        <v>48.655999999999999</v>
      </c>
      <c r="E423" s="52" t="s">
        <v>1535</v>
      </c>
    </row>
    <row r="424" spans="1:5">
      <c r="A424" s="205" t="s">
        <v>1534</v>
      </c>
      <c r="B424" s="28" t="s">
        <v>1533</v>
      </c>
      <c r="C424" s="28" t="s">
        <v>1532</v>
      </c>
      <c r="D424" s="203">
        <v>0.72299999999999998</v>
      </c>
      <c r="E424" s="52" t="s">
        <v>1232</v>
      </c>
    </row>
    <row r="425" spans="1:5">
      <c r="A425" s="204"/>
      <c r="B425" s="176"/>
      <c r="C425" s="176"/>
      <c r="D425" s="203">
        <v>46.101999999999997</v>
      </c>
      <c r="E425" s="52" t="s">
        <v>1531</v>
      </c>
    </row>
    <row r="426" spans="1:5">
      <c r="A426" s="26" t="s">
        <v>1530</v>
      </c>
      <c r="B426" s="135"/>
      <c r="C426" s="25"/>
      <c r="D426" s="129">
        <f>SUM(D422:D425)</f>
        <v>96.139999999999986</v>
      </c>
      <c r="E426" s="202"/>
    </row>
    <row r="427" spans="1:5" ht="47.25">
      <c r="A427" s="24" t="s">
        <v>1529</v>
      </c>
      <c r="B427" s="24" t="s">
        <v>1528</v>
      </c>
      <c r="C427" s="24" t="s">
        <v>1527</v>
      </c>
      <c r="D427" s="203">
        <v>187.13200000000001</v>
      </c>
      <c r="E427" s="52" t="s">
        <v>1526</v>
      </c>
    </row>
    <row r="428" spans="1:5">
      <c r="A428" s="26" t="s">
        <v>1525</v>
      </c>
      <c r="B428" s="135"/>
      <c r="C428" s="25"/>
      <c r="D428" s="129">
        <f>SUM(D427:D427)</f>
        <v>187.13200000000001</v>
      </c>
      <c r="E428" s="202"/>
    </row>
    <row r="429" spans="1:5">
      <c r="A429" s="83"/>
      <c r="B429" s="130" t="s">
        <v>1</v>
      </c>
      <c r="C429" s="130" t="s">
        <v>0</v>
      </c>
      <c r="D429" s="129">
        <f>+D381+D389+D402+D405+D421+D426+D428+D384+D408</f>
        <v>5579.7025799999992</v>
      </c>
      <c r="E429" s="201" t="s">
        <v>0</v>
      </c>
    </row>
    <row r="430" spans="1:5">
      <c r="A430" s="200" t="s">
        <v>1524</v>
      </c>
      <c r="B430" s="200"/>
      <c r="C430" s="200"/>
      <c r="D430" s="200"/>
      <c r="E430" s="200"/>
    </row>
    <row r="431" spans="1:5" ht="63">
      <c r="A431" s="20" t="s">
        <v>1523</v>
      </c>
      <c r="B431" s="20" t="s">
        <v>1522</v>
      </c>
      <c r="C431" s="20" t="s">
        <v>1511</v>
      </c>
      <c r="D431" s="198">
        <v>98.632949999999994</v>
      </c>
      <c r="E431" s="22" t="s">
        <v>1463</v>
      </c>
    </row>
    <row r="432" spans="1:5" ht="63">
      <c r="A432" s="20" t="s">
        <v>1523</v>
      </c>
      <c r="B432" s="20" t="s">
        <v>1522</v>
      </c>
      <c r="C432" s="20" t="s">
        <v>1511</v>
      </c>
      <c r="D432" s="198">
        <v>1.3667100000000001</v>
      </c>
      <c r="E432" s="22" t="s">
        <v>1423</v>
      </c>
    </row>
    <row r="433" spans="1:5" ht="63">
      <c r="A433" s="20" t="s">
        <v>1521</v>
      </c>
      <c r="B433" s="20" t="s">
        <v>1520</v>
      </c>
      <c r="C433" s="20" t="s">
        <v>1511</v>
      </c>
      <c r="D433" s="198">
        <v>196.25744</v>
      </c>
      <c r="E433" s="22" t="s">
        <v>1519</v>
      </c>
    </row>
    <row r="434" spans="1:5" ht="63">
      <c r="A434" s="20" t="s">
        <v>1521</v>
      </c>
      <c r="B434" s="20" t="s">
        <v>1520</v>
      </c>
      <c r="C434" s="20" t="s">
        <v>1511</v>
      </c>
      <c r="D434" s="198">
        <v>3.0519400000000001</v>
      </c>
      <c r="E434" s="22" t="s">
        <v>1431</v>
      </c>
    </row>
    <row r="435" spans="1:5" ht="63">
      <c r="A435" s="20" t="s">
        <v>1518</v>
      </c>
      <c r="B435" s="20" t="s">
        <v>1517</v>
      </c>
      <c r="C435" s="20" t="s">
        <v>1511</v>
      </c>
      <c r="D435" s="198">
        <v>196.85212000000001</v>
      </c>
      <c r="E435" s="22" t="s">
        <v>1519</v>
      </c>
    </row>
    <row r="436" spans="1:5" ht="63">
      <c r="A436" s="20" t="s">
        <v>1518</v>
      </c>
      <c r="B436" s="20" t="s">
        <v>1517</v>
      </c>
      <c r="C436" s="20" t="s">
        <v>1511</v>
      </c>
      <c r="D436" s="198">
        <v>3.02468</v>
      </c>
      <c r="E436" s="22" t="s">
        <v>1431</v>
      </c>
    </row>
    <row r="437" spans="1:5" ht="63">
      <c r="A437" s="20" t="s">
        <v>1516</v>
      </c>
      <c r="B437" s="20" t="s">
        <v>1515</v>
      </c>
      <c r="C437" s="20" t="s">
        <v>1511</v>
      </c>
      <c r="D437" s="198">
        <v>47.561869999999999</v>
      </c>
      <c r="E437" s="22" t="s">
        <v>1514</v>
      </c>
    </row>
    <row r="438" spans="1:5" ht="63">
      <c r="A438" s="20" t="s">
        <v>1516</v>
      </c>
      <c r="B438" s="20" t="s">
        <v>1515</v>
      </c>
      <c r="C438" s="20" t="s">
        <v>1511</v>
      </c>
      <c r="D438" s="198">
        <v>0.74233000000000005</v>
      </c>
      <c r="E438" s="22" t="s">
        <v>1431</v>
      </c>
    </row>
    <row r="439" spans="1:5" ht="63">
      <c r="A439" s="20" t="s">
        <v>1513</v>
      </c>
      <c r="B439" s="20" t="s">
        <v>1512</v>
      </c>
      <c r="C439" s="20" t="s">
        <v>1511</v>
      </c>
      <c r="D439" s="198">
        <v>39.301270000000002</v>
      </c>
      <c r="E439" s="22" t="s">
        <v>1514</v>
      </c>
    </row>
    <row r="440" spans="1:5" ht="63">
      <c r="A440" s="20" t="s">
        <v>1513</v>
      </c>
      <c r="B440" s="20" t="s">
        <v>1512</v>
      </c>
      <c r="C440" s="20" t="s">
        <v>1511</v>
      </c>
      <c r="D440" s="198">
        <v>0.61121999999999999</v>
      </c>
      <c r="E440" s="22" t="s">
        <v>1431</v>
      </c>
    </row>
    <row r="441" spans="1:5" ht="63">
      <c r="A441" s="20" t="s">
        <v>1510</v>
      </c>
      <c r="B441" s="20" t="s">
        <v>1509</v>
      </c>
      <c r="C441" s="20" t="s">
        <v>1506</v>
      </c>
      <c r="D441" s="198">
        <v>19.902729999999998</v>
      </c>
      <c r="E441" s="22" t="s">
        <v>1427</v>
      </c>
    </row>
    <row r="442" spans="1:5" ht="63">
      <c r="A442" s="20" t="s">
        <v>1510</v>
      </c>
      <c r="B442" s="20" t="s">
        <v>1509</v>
      </c>
      <c r="C442" s="20" t="s">
        <v>1506</v>
      </c>
      <c r="D442" s="198">
        <v>0.29582999999999998</v>
      </c>
      <c r="E442" s="22" t="s">
        <v>1431</v>
      </c>
    </row>
    <row r="443" spans="1:5" ht="94.5">
      <c r="A443" s="20" t="s">
        <v>1508</v>
      </c>
      <c r="B443" s="20" t="s">
        <v>1507</v>
      </c>
      <c r="C443" s="20" t="s">
        <v>1506</v>
      </c>
      <c r="D443" s="198">
        <v>571.04100000000005</v>
      </c>
      <c r="E443" s="22" t="s">
        <v>1427</v>
      </c>
    </row>
    <row r="444" spans="1:5" ht="94.5">
      <c r="A444" s="20" t="s">
        <v>1508</v>
      </c>
      <c r="B444" s="20" t="s">
        <v>1507</v>
      </c>
      <c r="C444" s="20" t="s">
        <v>1506</v>
      </c>
      <c r="D444" s="198">
        <v>8.7601499999999994</v>
      </c>
      <c r="E444" s="22" t="s">
        <v>1431</v>
      </c>
    </row>
    <row r="445" spans="1:5" ht="63">
      <c r="A445" s="20" t="s">
        <v>1504</v>
      </c>
      <c r="B445" s="20" t="s">
        <v>1503</v>
      </c>
      <c r="C445" s="20" t="s">
        <v>1482</v>
      </c>
      <c r="D445" s="198">
        <v>116.74516999999999</v>
      </c>
      <c r="E445" s="22" t="s">
        <v>1505</v>
      </c>
    </row>
    <row r="446" spans="1:5" ht="63">
      <c r="A446" s="20" t="s">
        <v>1504</v>
      </c>
      <c r="B446" s="20" t="s">
        <v>1503</v>
      </c>
      <c r="C446" s="20" t="s">
        <v>1482</v>
      </c>
      <c r="D446" s="198">
        <v>1.4890399999999999</v>
      </c>
      <c r="E446" s="22" t="s">
        <v>1431</v>
      </c>
    </row>
    <row r="447" spans="1:5" ht="63">
      <c r="A447" s="20" t="s">
        <v>1436</v>
      </c>
      <c r="B447" s="20" t="s">
        <v>1502</v>
      </c>
      <c r="C447" s="20" t="s">
        <v>1482</v>
      </c>
      <c r="D447" s="198">
        <v>26.418399999999998</v>
      </c>
      <c r="E447" s="22" t="s">
        <v>1434</v>
      </c>
    </row>
    <row r="448" spans="1:5" ht="63">
      <c r="A448" s="20" t="s">
        <v>1436</v>
      </c>
      <c r="B448" s="20" t="s">
        <v>1502</v>
      </c>
      <c r="C448" s="20" t="s">
        <v>1482</v>
      </c>
      <c r="D448" s="198">
        <v>0.39212000000000002</v>
      </c>
      <c r="E448" s="22" t="s">
        <v>1423</v>
      </c>
    </row>
    <row r="449" spans="1:5" ht="63">
      <c r="A449" s="20" t="s">
        <v>1501</v>
      </c>
      <c r="B449" s="20" t="s">
        <v>1500</v>
      </c>
      <c r="C449" s="20" t="s">
        <v>1482</v>
      </c>
      <c r="D449" s="198">
        <v>49.708109999999998</v>
      </c>
      <c r="E449" s="22" t="s">
        <v>1430</v>
      </c>
    </row>
    <row r="450" spans="1:5" ht="63">
      <c r="A450" s="20" t="s">
        <v>1501</v>
      </c>
      <c r="B450" s="20" t="s">
        <v>1500</v>
      </c>
      <c r="C450" s="20" t="s">
        <v>1482</v>
      </c>
      <c r="D450" s="198">
        <v>0.73548999999999998</v>
      </c>
      <c r="E450" s="22" t="s">
        <v>1423</v>
      </c>
    </row>
    <row r="451" spans="1:5" ht="47.25">
      <c r="A451" s="20" t="s">
        <v>1499</v>
      </c>
      <c r="B451" s="20" t="s">
        <v>1498</v>
      </c>
      <c r="C451" s="20" t="s">
        <v>1482</v>
      </c>
      <c r="D451" s="198">
        <v>71.588449999999995</v>
      </c>
      <c r="E451" s="22" t="s">
        <v>1392</v>
      </c>
    </row>
    <row r="452" spans="1:5" ht="47.25">
      <c r="A452" s="20" t="s">
        <v>1499</v>
      </c>
      <c r="B452" s="20" t="s">
        <v>1498</v>
      </c>
      <c r="C452" s="20" t="s">
        <v>1482</v>
      </c>
      <c r="D452" s="198">
        <v>1.0445800000000001</v>
      </c>
      <c r="E452" s="22" t="s">
        <v>1431</v>
      </c>
    </row>
    <row r="453" spans="1:5" ht="63">
      <c r="A453" s="20" t="s">
        <v>1497</v>
      </c>
      <c r="B453" s="20" t="s">
        <v>1496</v>
      </c>
      <c r="C453" s="20" t="s">
        <v>1482</v>
      </c>
      <c r="D453" s="198">
        <v>196.45283000000001</v>
      </c>
      <c r="E453" s="22" t="s">
        <v>1392</v>
      </c>
    </row>
    <row r="454" spans="1:5" ht="63">
      <c r="A454" s="20" t="s">
        <v>1497</v>
      </c>
      <c r="B454" s="20" t="s">
        <v>1496</v>
      </c>
      <c r="C454" s="20" t="s">
        <v>1482</v>
      </c>
      <c r="D454" s="198">
        <v>2.8696600000000001</v>
      </c>
      <c r="E454" s="22" t="s">
        <v>1431</v>
      </c>
    </row>
    <row r="455" spans="1:5" ht="47.25">
      <c r="A455" s="20" t="s">
        <v>1426</v>
      </c>
      <c r="B455" s="20" t="s">
        <v>1495</v>
      </c>
      <c r="C455" s="20" t="s">
        <v>1482</v>
      </c>
      <c r="D455" s="198">
        <v>197.08843999999999</v>
      </c>
      <c r="E455" s="22" t="s">
        <v>1427</v>
      </c>
    </row>
    <row r="456" spans="1:5" ht="47.25">
      <c r="A456" s="20" t="s">
        <v>1426</v>
      </c>
      <c r="B456" s="20" t="s">
        <v>1495</v>
      </c>
      <c r="C456" s="20" t="s">
        <v>1482</v>
      </c>
      <c r="D456" s="198">
        <v>2.9066900000000002</v>
      </c>
      <c r="E456" s="22" t="s">
        <v>1431</v>
      </c>
    </row>
    <row r="457" spans="1:5" ht="63">
      <c r="A457" s="20" t="s">
        <v>1494</v>
      </c>
      <c r="B457" s="20" t="s">
        <v>1493</v>
      </c>
      <c r="C457" s="20" t="s">
        <v>1482</v>
      </c>
      <c r="D457" s="198">
        <v>143.02142000000001</v>
      </c>
      <c r="E457" s="22" t="s">
        <v>1434</v>
      </c>
    </row>
    <row r="458" spans="1:5" ht="63">
      <c r="A458" s="20" t="s">
        <v>1494</v>
      </c>
      <c r="B458" s="20" t="s">
        <v>1493</v>
      </c>
      <c r="C458" s="20" t="s">
        <v>1482</v>
      </c>
      <c r="D458" s="198">
        <v>2.1026099999999999</v>
      </c>
      <c r="E458" s="22" t="s">
        <v>1431</v>
      </c>
    </row>
    <row r="459" spans="1:5" ht="47.25">
      <c r="A459" s="20" t="s">
        <v>1492</v>
      </c>
      <c r="B459" s="20" t="s">
        <v>1491</v>
      </c>
      <c r="C459" s="20" t="s">
        <v>1482</v>
      </c>
      <c r="D459" s="198">
        <v>157.33149</v>
      </c>
      <c r="E459" s="22" t="s">
        <v>1392</v>
      </c>
    </row>
    <row r="460" spans="1:5" ht="47.25">
      <c r="A460" s="20" t="s">
        <v>1492</v>
      </c>
      <c r="B460" s="20" t="s">
        <v>1491</v>
      </c>
      <c r="C460" s="20" t="s">
        <v>1482</v>
      </c>
      <c r="D460" s="198">
        <v>2.2825099999999998</v>
      </c>
      <c r="E460" s="22" t="s">
        <v>1431</v>
      </c>
    </row>
    <row r="461" spans="1:5" ht="63">
      <c r="A461" s="20" t="s">
        <v>1490</v>
      </c>
      <c r="B461" s="20" t="s">
        <v>1489</v>
      </c>
      <c r="C461" s="20" t="s">
        <v>1482</v>
      </c>
      <c r="D461" s="198">
        <v>162.10628</v>
      </c>
      <c r="E461" s="22" t="s">
        <v>1392</v>
      </c>
    </row>
    <row r="462" spans="1:5" ht="63">
      <c r="A462" s="20" t="s">
        <v>1490</v>
      </c>
      <c r="B462" s="20" t="s">
        <v>1489</v>
      </c>
      <c r="C462" s="20" t="s">
        <v>1482</v>
      </c>
      <c r="D462" s="198">
        <v>2.3630999999999998</v>
      </c>
      <c r="E462" s="22" t="s">
        <v>1431</v>
      </c>
    </row>
    <row r="463" spans="1:5" ht="47.25">
      <c r="A463" s="20" t="s">
        <v>1488</v>
      </c>
      <c r="B463" s="20" t="s">
        <v>1487</v>
      </c>
      <c r="C463" s="20" t="s">
        <v>1482</v>
      </c>
      <c r="D463" s="198">
        <v>58.481560000000002</v>
      </c>
      <c r="E463" s="22" t="s">
        <v>1392</v>
      </c>
    </row>
    <row r="464" spans="1:5" ht="47.25">
      <c r="A464" s="20" t="s">
        <v>1488</v>
      </c>
      <c r="B464" s="20" t="s">
        <v>1487</v>
      </c>
      <c r="C464" s="20" t="s">
        <v>1482</v>
      </c>
      <c r="D464" s="198">
        <v>0.85301000000000005</v>
      </c>
      <c r="E464" s="22" t="s">
        <v>1431</v>
      </c>
    </row>
    <row r="465" spans="1:5" ht="78.75">
      <c r="A465" s="20" t="s">
        <v>1486</v>
      </c>
      <c r="B465" s="20" t="s">
        <v>1485</v>
      </c>
      <c r="C465" s="20" t="s">
        <v>1482</v>
      </c>
      <c r="D465" s="198">
        <v>49.270060000000001</v>
      </c>
      <c r="E465" s="22" t="s">
        <v>1430</v>
      </c>
    </row>
    <row r="466" spans="1:5" ht="78.75">
      <c r="A466" s="20" t="s">
        <v>1486</v>
      </c>
      <c r="B466" s="20" t="s">
        <v>1485</v>
      </c>
      <c r="C466" s="20" t="s">
        <v>1482</v>
      </c>
      <c r="D466" s="198">
        <v>0.72831000000000001</v>
      </c>
      <c r="E466" s="22" t="s">
        <v>1423</v>
      </c>
    </row>
    <row r="467" spans="1:5" ht="47.25">
      <c r="A467" s="20" t="s">
        <v>1484</v>
      </c>
      <c r="B467" s="20" t="s">
        <v>1483</v>
      </c>
      <c r="C467" s="20" t="s">
        <v>1482</v>
      </c>
      <c r="D467" s="198">
        <v>159.548</v>
      </c>
      <c r="E467" s="22" t="s">
        <v>1481</v>
      </c>
    </row>
    <row r="468" spans="1:5" ht="47.25">
      <c r="A468" s="20" t="s">
        <v>1479</v>
      </c>
      <c r="B468" s="20" t="s">
        <v>1478</v>
      </c>
      <c r="C468" s="20" t="s">
        <v>1477</v>
      </c>
      <c r="D468" s="198">
        <v>185.7328</v>
      </c>
      <c r="E468" s="22" t="s">
        <v>1480</v>
      </c>
    </row>
    <row r="469" spans="1:5" ht="47.25">
      <c r="A469" s="20" t="s">
        <v>1479</v>
      </c>
      <c r="B469" s="20" t="s">
        <v>1478</v>
      </c>
      <c r="C469" s="20" t="s">
        <v>1477</v>
      </c>
      <c r="D469" s="198">
        <v>2.3354900000000001</v>
      </c>
      <c r="E469" s="22" t="s">
        <v>1431</v>
      </c>
    </row>
    <row r="470" spans="1:5" ht="78.75">
      <c r="A470" s="20" t="s">
        <v>1476</v>
      </c>
      <c r="B470" s="20" t="s">
        <v>1475</v>
      </c>
      <c r="C470" s="20" t="s">
        <v>1472</v>
      </c>
      <c r="D470" s="198">
        <v>192.12438</v>
      </c>
      <c r="E470" s="22" t="s">
        <v>1463</v>
      </c>
    </row>
    <row r="471" spans="1:5" ht="78.75">
      <c r="A471" s="20" t="s">
        <v>1476</v>
      </c>
      <c r="B471" s="20" t="s">
        <v>1475</v>
      </c>
      <c r="C471" s="20" t="s">
        <v>1472</v>
      </c>
      <c r="D471" s="198">
        <v>2.8077100000000002</v>
      </c>
      <c r="E471" s="22" t="s">
        <v>1423</v>
      </c>
    </row>
    <row r="472" spans="1:5" ht="78.75">
      <c r="A472" s="20" t="s">
        <v>1474</v>
      </c>
      <c r="B472" s="20" t="s">
        <v>1473</v>
      </c>
      <c r="C472" s="20" t="s">
        <v>1472</v>
      </c>
      <c r="D472" s="198">
        <v>192.09329</v>
      </c>
      <c r="E472" s="22" t="s">
        <v>1463</v>
      </c>
    </row>
    <row r="473" spans="1:5" ht="78.75">
      <c r="A473" s="20" t="s">
        <v>1474</v>
      </c>
      <c r="B473" s="20" t="s">
        <v>1473</v>
      </c>
      <c r="C473" s="20" t="s">
        <v>1472</v>
      </c>
      <c r="D473" s="198">
        <v>2.8124500000000001</v>
      </c>
      <c r="E473" s="22" t="s">
        <v>1423</v>
      </c>
    </row>
    <row r="474" spans="1:5" ht="63">
      <c r="A474" s="20" t="s">
        <v>1471</v>
      </c>
      <c r="B474" s="20" t="s">
        <v>1470</v>
      </c>
      <c r="C474" s="20" t="s">
        <v>1469</v>
      </c>
      <c r="D474" s="198">
        <v>147.82539</v>
      </c>
      <c r="E474" s="22" t="s">
        <v>1463</v>
      </c>
    </row>
    <row r="475" spans="1:5" ht="63">
      <c r="A475" s="20" t="s">
        <v>1471</v>
      </c>
      <c r="B475" s="20" t="s">
        <v>1470</v>
      </c>
      <c r="C475" s="20" t="s">
        <v>1469</v>
      </c>
      <c r="D475" s="198">
        <v>2.16391</v>
      </c>
      <c r="E475" s="22" t="s">
        <v>1423</v>
      </c>
    </row>
    <row r="476" spans="1:5" ht="78.75">
      <c r="A476" s="20" t="s">
        <v>1468</v>
      </c>
      <c r="B476" s="20" t="s">
        <v>1467</v>
      </c>
      <c r="C476" s="20" t="s">
        <v>1460</v>
      </c>
      <c r="D476" s="198">
        <v>197.10542000000001</v>
      </c>
      <c r="E476" s="22" t="s">
        <v>1463</v>
      </c>
    </row>
    <row r="477" spans="1:5" ht="78.75">
      <c r="A477" s="20" t="s">
        <v>1468</v>
      </c>
      <c r="B477" s="20" t="s">
        <v>1467</v>
      </c>
      <c r="C477" s="20" t="s">
        <v>1460</v>
      </c>
      <c r="D477" s="198">
        <v>2.88042</v>
      </c>
      <c r="E477" s="22" t="s">
        <v>1423</v>
      </c>
    </row>
    <row r="478" spans="1:5" ht="31.5">
      <c r="A478" s="20" t="s">
        <v>1462</v>
      </c>
      <c r="B478" s="20" t="s">
        <v>1466</v>
      </c>
      <c r="C478" s="20" t="s">
        <v>1460</v>
      </c>
      <c r="D478" s="198">
        <v>197.12553</v>
      </c>
      <c r="E478" s="22" t="s">
        <v>1463</v>
      </c>
    </row>
    <row r="479" spans="1:5" ht="31.5">
      <c r="A479" s="20" t="s">
        <v>1462</v>
      </c>
      <c r="B479" s="20" t="s">
        <v>1466</v>
      </c>
      <c r="C479" s="20" t="s">
        <v>1460</v>
      </c>
      <c r="D479" s="198">
        <v>2.8648199999999999</v>
      </c>
      <c r="E479" s="22" t="s">
        <v>1423</v>
      </c>
    </row>
    <row r="480" spans="1:5" ht="63">
      <c r="A480" s="20" t="s">
        <v>1465</v>
      </c>
      <c r="B480" s="20" t="s">
        <v>1464</v>
      </c>
      <c r="C480" s="20" t="s">
        <v>1460</v>
      </c>
      <c r="D480" s="198">
        <v>43.310549999999999</v>
      </c>
      <c r="E480" s="22" t="s">
        <v>1463</v>
      </c>
    </row>
    <row r="481" spans="1:5" ht="63">
      <c r="A481" s="20" t="s">
        <v>1465</v>
      </c>
      <c r="B481" s="20" t="s">
        <v>1464</v>
      </c>
      <c r="C481" s="20" t="s">
        <v>1460</v>
      </c>
      <c r="D481" s="198">
        <v>0.63453000000000004</v>
      </c>
      <c r="E481" s="22" t="s">
        <v>1423</v>
      </c>
    </row>
    <row r="482" spans="1:5" ht="31.5">
      <c r="A482" s="20" t="s">
        <v>1462</v>
      </c>
      <c r="B482" s="20" t="s">
        <v>1461</v>
      </c>
      <c r="C482" s="20" t="s">
        <v>1460</v>
      </c>
      <c r="D482" s="198">
        <v>197.14258000000001</v>
      </c>
      <c r="E482" s="22" t="s">
        <v>1463</v>
      </c>
    </row>
    <row r="483" spans="1:5" ht="31.5">
      <c r="A483" s="20" t="s">
        <v>1462</v>
      </c>
      <c r="B483" s="20" t="s">
        <v>1461</v>
      </c>
      <c r="C483" s="20" t="s">
        <v>1460</v>
      </c>
      <c r="D483" s="198">
        <v>2.8424399999999999</v>
      </c>
      <c r="E483" s="22" t="s">
        <v>1423</v>
      </c>
    </row>
    <row r="484" spans="1:5" ht="47.25">
      <c r="A484" s="20" t="s">
        <v>1459</v>
      </c>
      <c r="B484" s="20" t="s">
        <v>1458</v>
      </c>
      <c r="C484" s="20" t="s">
        <v>1437</v>
      </c>
      <c r="D484" s="198">
        <v>99.988810000000001</v>
      </c>
      <c r="E484" s="22" t="s">
        <v>125</v>
      </c>
    </row>
    <row r="485" spans="1:5" ht="47.25">
      <c r="A485" s="20" t="s">
        <v>1459</v>
      </c>
      <c r="B485" s="20" t="s">
        <v>1458</v>
      </c>
      <c r="C485" s="20" t="s">
        <v>1437</v>
      </c>
      <c r="D485" s="198">
        <v>1.1717500000000001</v>
      </c>
      <c r="E485" s="22" t="s">
        <v>1431</v>
      </c>
    </row>
    <row r="486" spans="1:5" ht="78.75">
      <c r="A486" s="20" t="s">
        <v>1457</v>
      </c>
      <c r="B486" s="20" t="s">
        <v>1456</v>
      </c>
      <c r="C486" s="20" t="s">
        <v>1437</v>
      </c>
      <c r="D486" s="198">
        <v>110.81537</v>
      </c>
      <c r="E486" s="22" t="s">
        <v>125</v>
      </c>
    </row>
    <row r="487" spans="1:5" ht="78.75">
      <c r="A487" s="20" t="s">
        <v>1457</v>
      </c>
      <c r="B487" s="20" t="s">
        <v>1456</v>
      </c>
      <c r="C487" s="20" t="s">
        <v>1437</v>
      </c>
      <c r="D487" s="198">
        <v>1.2986200000000001</v>
      </c>
      <c r="E487" s="22" t="s">
        <v>1431</v>
      </c>
    </row>
    <row r="488" spans="1:5" ht="63">
      <c r="A488" s="20" t="s">
        <v>1455</v>
      </c>
      <c r="B488" s="20" t="s">
        <v>1454</v>
      </c>
      <c r="C488" s="20" t="s">
        <v>1437</v>
      </c>
      <c r="D488" s="199">
        <v>114.28601</v>
      </c>
      <c r="E488" s="22" t="s">
        <v>125</v>
      </c>
    </row>
    <row r="489" spans="1:5" ht="63">
      <c r="A489" s="20" t="s">
        <v>1455</v>
      </c>
      <c r="B489" s="20" t="s">
        <v>1454</v>
      </c>
      <c r="C489" s="20" t="s">
        <v>1437</v>
      </c>
      <c r="D489" s="198">
        <v>1.3392900000000001</v>
      </c>
      <c r="E489" s="22" t="s">
        <v>1431</v>
      </c>
    </row>
    <row r="490" spans="1:5" ht="78.75">
      <c r="A490" s="20" t="s">
        <v>1453</v>
      </c>
      <c r="B490" s="20" t="s">
        <v>1452</v>
      </c>
      <c r="C490" s="20" t="s">
        <v>1437</v>
      </c>
      <c r="D490" s="198">
        <v>97.782060000000001</v>
      </c>
      <c r="E490" s="22" t="s">
        <v>125</v>
      </c>
    </row>
    <row r="491" spans="1:5" ht="78.75">
      <c r="A491" s="20" t="s">
        <v>1453</v>
      </c>
      <c r="B491" s="20" t="s">
        <v>1452</v>
      </c>
      <c r="C491" s="20" t="s">
        <v>1437</v>
      </c>
      <c r="D491" s="198">
        <v>1.1458900000000001</v>
      </c>
      <c r="E491" s="22" t="s">
        <v>1431</v>
      </c>
    </row>
    <row r="492" spans="1:5" ht="63">
      <c r="A492" s="20" t="s">
        <v>1451</v>
      </c>
      <c r="B492" s="20" t="s">
        <v>1450</v>
      </c>
      <c r="C492" s="20" t="s">
        <v>1437</v>
      </c>
      <c r="D492" s="198">
        <v>39.347720000000002</v>
      </c>
      <c r="E492" s="22" t="s">
        <v>125</v>
      </c>
    </row>
    <row r="493" spans="1:5" ht="63">
      <c r="A493" s="20" t="s">
        <v>1451</v>
      </c>
      <c r="B493" s="20" t="s">
        <v>1450</v>
      </c>
      <c r="C493" s="20" t="s">
        <v>1437</v>
      </c>
      <c r="D493" s="198">
        <v>0.46110000000000001</v>
      </c>
      <c r="E493" s="22" t="s">
        <v>1431</v>
      </c>
    </row>
    <row r="494" spans="1:5" ht="63">
      <c r="A494" s="20" t="s">
        <v>1449</v>
      </c>
      <c r="B494" s="20" t="s">
        <v>1448</v>
      </c>
      <c r="C494" s="20" t="s">
        <v>1437</v>
      </c>
      <c r="D494" s="198">
        <v>108.6837</v>
      </c>
      <c r="E494" s="22" t="s">
        <v>125</v>
      </c>
    </row>
    <row r="495" spans="1:5" ht="63">
      <c r="A495" s="20" t="s">
        <v>1449</v>
      </c>
      <c r="B495" s="20" t="s">
        <v>1448</v>
      </c>
      <c r="C495" s="20" t="s">
        <v>1437</v>
      </c>
      <c r="D495" s="198">
        <v>1.2736400000000001</v>
      </c>
      <c r="E495" s="22" t="s">
        <v>1431</v>
      </c>
    </row>
    <row r="496" spans="1:5" ht="63">
      <c r="A496" s="20" t="s">
        <v>1447</v>
      </c>
      <c r="B496" s="20" t="s">
        <v>1446</v>
      </c>
      <c r="C496" s="20" t="s">
        <v>1437</v>
      </c>
      <c r="D496" s="198">
        <v>62.642290000000003</v>
      </c>
      <c r="E496" s="22" t="s">
        <v>125</v>
      </c>
    </row>
    <row r="497" spans="1:5" ht="63">
      <c r="A497" s="20" t="s">
        <v>1447</v>
      </c>
      <c r="B497" s="20" t="s">
        <v>1446</v>
      </c>
      <c r="C497" s="20" t="s">
        <v>1437</v>
      </c>
      <c r="D497" s="198">
        <v>0.73409000000000002</v>
      </c>
      <c r="E497" s="22" t="s">
        <v>1431</v>
      </c>
    </row>
    <row r="498" spans="1:5" ht="78.75">
      <c r="A498" s="20" t="s">
        <v>1445</v>
      </c>
      <c r="B498" s="20" t="s">
        <v>1444</v>
      </c>
      <c r="C498" s="20" t="s">
        <v>1437</v>
      </c>
      <c r="D498" s="198">
        <v>133.90484000000001</v>
      </c>
      <c r="E498" s="22" t="s">
        <v>125</v>
      </c>
    </row>
    <row r="499" spans="1:5" ht="78.75">
      <c r="A499" s="20" t="s">
        <v>1445</v>
      </c>
      <c r="B499" s="20" t="s">
        <v>1444</v>
      </c>
      <c r="C499" s="20" t="s">
        <v>1437</v>
      </c>
      <c r="D499" s="198">
        <v>1.5691900000000001</v>
      </c>
      <c r="E499" s="22" t="s">
        <v>1431</v>
      </c>
    </row>
    <row r="500" spans="1:5" ht="47.25">
      <c r="A500" s="20" t="s">
        <v>1443</v>
      </c>
      <c r="B500" s="20" t="s">
        <v>1442</v>
      </c>
      <c r="C500" s="20" t="s">
        <v>1437</v>
      </c>
      <c r="D500" s="198">
        <v>9.4437999999999995</v>
      </c>
      <c r="E500" s="22" t="s">
        <v>125</v>
      </c>
    </row>
    <row r="501" spans="1:5" ht="47.25">
      <c r="A501" s="20" t="s">
        <v>1443</v>
      </c>
      <c r="B501" s="20" t="s">
        <v>1442</v>
      </c>
      <c r="C501" s="20" t="s">
        <v>1437</v>
      </c>
      <c r="D501" s="198">
        <v>0.11067</v>
      </c>
      <c r="E501" s="22" t="s">
        <v>1431</v>
      </c>
    </row>
    <row r="502" spans="1:5" ht="78.75">
      <c r="A502" s="20" t="s">
        <v>1441</v>
      </c>
      <c r="B502" s="20" t="s">
        <v>1440</v>
      </c>
      <c r="C502" s="20" t="s">
        <v>1437</v>
      </c>
      <c r="D502" s="198">
        <v>107.7623</v>
      </c>
      <c r="E502" s="22" t="s">
        <v>125</v>
      </c>
    </row>
    <row r="503" spans="1:5" ht="78.75">
      <c r="A503" s="20" t="s">
        <v>1441</v>
      </c>
      <c r="B503" s="20" t="s">
        <v>1440</v>
      </c>
      <c r="C503" s="20" t="s">
        <v>1437</v>
      </c>
      <c r="D503" s="198">
        <v>1.26284</v>
      </c>
      <c r="E503" s="22" t="s">
        <v>1431</v>
      </c>
    </row>
    <row r="504" spans="1:5" ht="47.25">
      <c r="A504" s="20" t="s">
        <v>1439</v>
      </c>
      <c r="B504" s="20" t="s">
        <v>1438</v>
      </c>
      <c r="C504" s="20" t="s">
        <v>1437</v>
      </c>
      <c r="D504" s="198">
        <v>130.1019</v>
      </c>
      <c r="E504" s="22" t="s">
        <v>125</v>
      </c>
    </row>
    <row r="505" spans="1:5" ht="47.25">
      <c r="A505" s="20" t="s">
        <v>1439</v>
      </c>
      <c r="B505" s="20" t="s">
        <v>1438</v>
      </c>
      <c r="C505" s="20" t="s">
        <v>1437</v>
      </c>
      <c r="D505" s="198">
        <v>1.5851900000000001</v>
      </c>
      <c r="E505" s="22" t="s">
        <v>1431</v>
      </c>
    </row>
    <row r="506" spans="1:5" ht="63">
      <c r="A506" s="20" t="s">
        <v>1436</v>
      </c>
      <c r="B506" s="20" t="s">
        <v>1435</v>
      </c>
      <c r="C506" s="20" t="s">
        <v>1424</v>
      </c>
      <c r="D506" s="198">
        <v>197.04669000000001</v>
      </c>
      <c r="E506" s="22" t="s">
        <v>1434</v>
      </c>
    </row>
    <row r="507" spans="1:5" ht="63">
      <c r="A507" s="20" t="s">
        <v>1436</v>
      </c>
      <c r="B507" s="20" t="s">
        <v>1435</v>
      </c>
      <c r="C507" s="20" t="s">
        <v>1424</v>
      </c>
      <c r="D507" s="198">
        <v>2.9481999999999999</v>
      </c>
      <c r="E507" s="22" t="s">
        <v>1423</v>
      </c>
    </row>
    <row r="508" spans="1:5" ht="63">
      <c r="A508" s="20" t="s">
        <v>1433</v>
      </c>
      <c r="B508" s="20" t="s">
        <v>1432</v>
      </c>
      <c r="C508" s="20" t="s">
        <v>1424</v>
      </c>
      <c r="D508" s="198">
        <v>196.96727000000001</v>
      </c>
      <c r="E508" s="22" t="s">
        <v>1434</v>
      </c>
    </row>
    <row r="509" spans="1:5" ht="63">
      <c r="A509" s="20" t="s">
        <v>1433</v>
      </c>
      <c r="B509" s="20" t="s">
        <v>1432</v>
      </c>
      <c r="C509" s="20" t="s">
        <v>1424</v>
      </c>
      <c r="D509" s="198">
        <v>2.9485899999999998</v>
      </c>
      <c r="E509" s="22" t="s">
        <v>1431</v>
      </c>
    </row>
    <row r="510" spans="1:5" ht="63">
      <c r="A510" s="20" t="s">
        <v>1429</v>
      </c>
      <c r="B510" s="20" t="s">
        <v>1428</v>
      </c>
      <c r="C510" s="20" t="s">
        <v>1424</v>
      </c>
      <c r="D510" s="198">
        <v>197.05163999999999</v>
      </c>
      <c r="E510" s="22" t="s">
        <v>1430</v>
      </c>
    </row>
    <row r="511" spans="1:5" ht="63">
      <c r="A511" s="20" t="s">
        <v>1429</v>
      </c>
      <c r="B511" s="20" t="s">
        <v>1428</v>
      </c>
      <c r="C511" s="20" t="s">
        <v>1424</v>
      </c>
      <c r="D511" s="198">
        <v>2.9476599999999999</v>
      </c>
      <c r="E511" s="22" t="s">
        <v>1423</v>
      </c>
    </row>
    <row r="512" spans="1:5" ht="47.25">
      <c r="A512" s="20" t="s">
        <v>1426</v>
      </c>
      <c r="B512" s="20" t="s">
        <v>1425</v>
      </c>
      <c r="C512" s="20" t="s">
        <v>1424</v>
      </c>
      <c r="D512" s="198">
        <v>196.79718</v>
      </c>
      <c r="E512" s="22" t="s">
        <v>1427</v>
      </c>
    </row>
    <row r="513" spans="1:5" ht="47.25">
      <c r="A513" s="20" t="s">
        <v>1426</v>
      </c>
      <c r="B513" s="20" t="s">
        <v>1425</v>
      </c>
      <c r="C513" s="20" t="s">
        <v>1424</v>
      </c>
      <c r="D513" s="198">
        <v>2.92916</v>
      </c>
      <c r="E513" s="22" t="s">
        <v>1423</v>
      </c>
    </row>
    <row r="514" spans="1:5">
      <c r="A514" s="21"/>
      <c r="B514" s="21" t="s">
        <v>1</v>
      </c>
      <c r="C514" s="89" t="s">
        <v>0</v>
      </c>
      <c r="D514" s="197">
        <f>SUM(D431:D513)</f>
        <v>5791.0787399999981</v>
      </c>
      <c r="E514" s="196" t="s">
        <v>0</v>
      </c>
    </row>
    <row r="515" spans="1:5">
      <c r="A515" s="195" t="s">
        <v>1422</v>
      </c>
      <c r="B515" s="195"/>
      <c r="C515" s="195"/>
      <c r="D515" s="195"/>
      <c r="E515" s="195"/>
    </row>
    <row r="516" spans="1:5">
      <c r="A516" s="143" t="s">
        <v>1415</v>
      </c>
      <c r="B516" s="142"/>
      <c r="C516" s="141"/>
      <c r="D516" s="194"/>
      <c r="E516" s="193"/>
    </row>
    <row r="517" spans="1:5" ht="63">
      <c r="A517" s="28" t="s">
        <v>1421</v>
      </c>
      <c r="B517" s="39" t="s">
        <v>1420</v>
      </c>
      <c r="C517" s="83" t="s">
        <v>1383</v>
      </c>
      <c r="D517" s="179">
        <v>196.44755000000001</v>
      </c>
      <c r="E517" s="133" t="s">
        <v>1409</v>
      </c>
    </row>
    <row r="518" spans="1:5">
      <c r="A518" s="176"/>
      <c r="B518" s="38"/>
      <c r="C518" s="83" t="s">
        <v>38</v>
      </c>
      <c r="D518" s="179">
        <v>2.9047900000000002</v>
      </c>
      <c r="E518" s="133" t="s">
        <v>481</v>
      </c>
    </row>
    <row r="519" spans="1:5" ht="63">
      <c r="A519" s="28" t="s">
        <v>1419</v>
      </c>
      <c r="B519" s="39" t="s">
        <v>1418</v>
      </c>
      <c r="C519" s="83" t="s">
        <v>1383</v>
      </c>
      <c r="D519" s="179">
        <v>197.01298</v>
      </c>
      <c r="E519" s="133" t="s">
        <v>1409</v>
      </c>
    </row>
    <row r="520" spans="1:5">
      <c r="A520" s="176"/>
      <c r="B520" s="38"/>
      <c r="C520" s="83" t="s">
        <v>38</v>
      </c>
      <c r="D520" s="179">
        <v>2.8843100000000002</v>
      </c>
      <c r="E520" s="133" t="s">
        <v>481</v>
      </c>
    </row>
    <row r="521" spans="1:5" ht="94.5">
      <c r="A521" s="28" t="s">
        <v>1417</v>
      </c>
      <c r="B521" s="39" t="s">
        <v>1416</v>
      </c>
      <c r="C521" s="83" t="s">
        <v>1415</v>
      </c>
      <c r="D521" s="119">
        <v>114.58244999999999</v>
      </c>
      <c r="E521" s="133" t="s">
        <v>1207</v>
      </c>
    </row>
    <row r="522" spans="1:5">
      <c r="A522" s="176"/>
      <c r="B522" s="38"/>
      <c r="C522" s="83" t="s">
        <v>38</v>
      </c>
      <c r="D522" s="119">
        <v>1.6832</v>
      </c>
      <c r="E522" s="133" t="s">
        <v>481</v>
      </c>
    </row>
    <row r="523" spans="1:5" ht="63">
      <c r="A523" s="28" t="s">
        <v>1414</v>
      </c>
      <c r="B523" s="39" t="s">
        <v>1413</v>
      </c>
      <c r="C523" s="83" t="s">
        <v>1383</v>
      </c>
      <c r="D523" s="179">
        <v>98.519649999999999</v>
      </c>
      <c r="E523" s="133" t="s">
        <v>1412</v>
      </c>
    </row>
    <row r="524" spans="1:5">
      <c r="A524" s="176"/>
      <c r="B524" s="38"/>
      <c r="C524" s="83" t="s">
        <v>38</v>
      </c>
      <c r="D524" s="179">
        <v>1.4315199999999999</v>
      </c>
      <c r="E524" s="133" t="s">
        <v>481</v>
      </c>
    </row>
    <row r="525" spans="1:5" ht="63">
      <c r="A525" s="28" t="s">
        <v>1411</v>
      </c>
      <c r="B525" s="39" t="s">
        <v>1410</v>
      </c>
      <c r="C525" s="192" t="s">
        <v>1383</v>
      </c>
      <c r="D525" s="179">
        <v>195.66206</v>
      </c>
      <c r="E525" s="133" t="s">
        <v>1409</v>
      </c>
    </row>
    <row r="526" spans="1:5">
      <c r="A526" s="176"/>
      <c r="B526" s="38"/>
      <c r="C526" s="83" t="s">
        <v>38</v>
      </c>
      <c r="D526" s="179">
        <v>2.9072800000000001</v>
      </c>
      <c r="E526" s="133" t="s">
        <v>481</v>
      </c>
    </row>
    <row r="527" spans="1:5" ht="31.5">
      <c r="A527" s="28" t="s">
        <v>1408</v>
      </c>
      <c r="B527" s="39" t="s">
        <v>1407</v>
      </c>
      <c r="C527" s="83" t="s">
        <v>1389</v>
      </c>
      <c r="D527" s="179">
        <v>197.04336000000001</v>
      </c>
      <c r="E527" s="133" t="s">
        <v>1392</v>
      </c>
    </row>
    <row r="528" spans="1:5">
      <c r="A528" s="176"/>
      <c r="B528" s="38"/>
      <c r="C528" s="83" t="s">
        <v>38</v>
      </c>
      <c r="D528" s="179">
        <v>2.86965</v>
      </c>
      <c r="E528" s="133" t="s">
        <v>481</v>
      </c>
    </row>
    <row r="529" spans="1:5" ht="31.5">
      <c r="A529" s="28" t="s">
        <v>1406</v>
      </c>
      <c r="B529" s="39" t="s">
        <v>1405</v>
      </c>
      <c r="C529" s="83" t="s">
        <v>1404</v>
      </c>
      <c r="D529" s="179">
        <v>98.493489999999994</v>
      </c>
      <c r="E529" s="133" t="s">
        <v>1403</v>
      </c>
    </row>
    <row r="530" spans="1:5">
      <c r="A530" s="176"/>
      <c r="B530" s="38"/>
      <c r="C530" s="83" t="s">
        <v>38</v>
      </c>
      <c r="D530" s="179">
        <v>1.23454</v>
      </c>
      <c r="E530" s="133" t="s">
        <v>481</v>
      </c>
    </row>
    <row r="531" spans="1:5" ht="47.25">
      <c r="A531" s="28" t="s">
        <v>1402</v>
      </c>
      <c r="B531" s="39" t="s">
        <v>1401</v>
      </c>
      <c r="C531" s="83" t="s">
        <v>1400</v>
      </c>
      <c r="D531" s="175">
        <v>49.174860000000002</v>
      </c>
      <c r="E531" s="185" t="s">
        <v>1386</v>
      </c>
    </row>
    <row r="532" spans="1:5">
      <c r="A532" s="176"/>
      <c r="B532" s="38"/>
      <c r="C532" s="83" t="s">
        <v>38</v>
      </c>
      <c r="D532" s="175">
        <v>0.63622000000000001</v>
      </c>
      <c r="E532" s="185" t="s">
        <v>481</v>
      </c>
    </row>
    <row r="533" spans="1:5" ht="47.25">
      <c r="A533" s="28" t="s">
        <v>1399</v>
      </c>
      <c r="B533" s="39" t="s">
        <v>1398</v>
      </c>
      <c r="C533" s="83" t="s">
        <v>1397</v>
      </c>
      <c r="D533" s="175">
        <v>49.067279999999997</v>
      </c>
      <c r="E533" s="133" t="s">
        <v>1368</v>
      </c>
    </row>
    <row r="534" spans="1:5">
      <c r="A534" s="176"/>
      <c r="B534" s="38"/>
      <c r="C534" s="83" t="s">
        <v>38</v>
      </c>
      <c r="D534" s="175">
        <v>0.71553999999999995</v>
      </c>
      <c r="E534" s="185" t="s">
        <v>481</v>
      </c>
    </row>
    <row r="535" spans="1:5" ht="31.5">
      <c r="A535" s="28" t="s">
        <v>1396</v>
      </c>
      <c r="B535" s="28" t="s">
        <v>1395</v>
      </c>
      <c r="C535" s="83" t="s">
        <v>1319</v>
      </c>
      <c r="D535" s="175">
        <v>49.280749999999998</v>
      </c>
      <c r="E535" s="133" t="s">
        <v>1392</v>
      </c>
    </row>
    <row r="536" spans="1:5">
      <c r="A536" s="176"/>
      <c r="B536" s="176"/>
      <c r="C536" s="83" t="s">
        <v>38</v>
      </c>
      <c r="D536" s="175">
        <v>0.71872000000000003</v>
      </c>
      <c r="E536" s="133" t="s">
        <v>481</v>
      </c>
    </row>
    <row r="537" spans="1:5" ht="31.5">
      <c r="A537" s="28" t="s">
        <v>1394</v>
      </c>
      <c r="B537" s="28" t="s">
        <v>1393</v>
      </c>
      <c r="C537" s="83" t="s">
        <v>1319</v>
      </c>
      <c r="D537" s="175">
        <v>48.366970000000002</v>
      </c>
      <c r="E537" s="133" t="s">
        <v>1392</v>
      </c>
    </row>
    <row r="538" spans="1:5">
      <c r="A538" s="176"/>
      <c r="B538" s="176"/>
      <c r="C538" s="83" t="s">
        <v>38</v>
      </c>
      <c r="D538" s="175">
        <v>0.70533999999999997</v>
      </c>
      <c r="E538" s="133" t="s">
        <v>481</v>
      </c>
    </row>
    <row r="539" spans="1:5" ht="31.5">
      <c r="A539" s="28" t="s">
        <v>1391</v>
      </c>
      <c r="B539" s="28" t="s">
        <v>1390</v>
      </c>
      <c r="C539" s="83" t="s">
        <v>1389</v>
      </c>
      <c r="D539" s="175">
        <v>126.84997</v>
      </c>
      <c r="E539" s="133" t="s">
        <v>1386</v>
      </c>
    </row>
    <row r="540" spans="1:5">
      <c r="A540" s="176"/>
      <c r="B540" s="176"/>
      <c r="C540" s="83" t="s">
        <v>38</v>
      </c>
      <c r="D540" s="175">
        <v>1.61758</v>
      </c>
      <c r="E540" s="133" t="s">
        <v>1333</v>
      </c>
    </row>
    <row r="541" spans="1:5" ht="63">
      <c r="A541" s="28" t="s">
        <v>1388</v>
      </c>
      <c r="B541" s="28" t="s">
        <v>1387</v>
      </c>
      <c r="C541" s="192" t="s">
        <v>1383</v>
      </c>
      <c r="D541" s="191">
        <v>461.85962000000001</v>
      </c>
      <c r="E541" s="133" t="s">
        <v>1386</v>
      </c>
    </row>
    <row r="542" spans="1:5">
      <c r="A542" s="176"/>
      <c r="B542" s="176"/>
      <c r="C542" s="83" t="s">
        <v>38</v>
      </c>
      <c r="D542" s="191">
        <v>6.0426399999999996</v>
      </c>
      <c r="E542" s="133" t="s">
        <v>481</v>
      </c>
    </row>
    <row r="543" spans="1:5" ht="63">
      <c r="A543" s="28" t="s">
        <v>1385</v>
      </c>
      <c r="B543" s="28" t="s">
        <v>1384</v>
      </c>
      <c r="C543" s="192" t="s">
        <v>1383</v>
      </c>
      <c r="D543" s="191">
        <v>196.93789000000001</v>
      </c>
      <c r="E543" s="133" t="s">
        <v>1207</v>
      </c>
    </row>
    <row r="544" spans="1:5">
      <c r="A544" s="176"/>
      <c r="B544" s="176"/>
      <c r="C544" s="83" t="s">
        <v>38</v>
      </c>
      <c r="D544" s="191">
        <v>2.9301900000000001</v>
      </c>
      <c r="E544" s="133" t="s">
        <v>1333</v>
      </c>
    </row>
    <row r="545" spans="1:5">
      <c r="A545" s="79" t="s">
        <v>1231</v>
      </c>
      <c r="B545" s="174"/>
      <c r="C545" s="85"/>
      <c r="D545" s="77">
        <f>SUM(D516:D544)</f>
        <v>2108.5803999999998</v>
      </c>
      <c r="E545" s="131"/>
    </row>
    <row r="546" spans="1:5">
      <c r="A546" s="190" t="s">
        <v>1382</v>
      </c>
      <c r="B546" s="189"/>
      <c r="C546" s="188"/>
      <c r="D546" s="187"/>
      <c r="E546" s="186"/>
    </row>
    <row r="547" spans="1:5">
      <c r="A547" s="182" t="s">
        <v>1381</v>
      </c>
      <c r="B547" s="182" t="s">
        <v>1380</v>
      </c>
      <c r="C547" s="178" t="s">
        <v>1324</v>
      </c>
      <c r="D547" s="179">
        <v>196.85637</v>
      </c>
      <c r="E547" s="133" t="s">
        <v>1368</v>
      </c>
    </row>
    <row r="548" spans="1:5">
      <c r="A548" s="181"/>
      <c r="B548" s="181"/>
      <c r="C548" s="83" t="s">
        <v>38</v>
      </c>
      <c r="D548" s="179">
        <v>2.8915000000000002</v>
      </c>
      <c r="E548" s="133" t="s">
        <v>481</v>
      </c>
    </row>
    <row r="549" spans="1:5">
      <c r="A549" s="39" t="s">
        <v>1379</v>
      </c>
      <c r="B549" s="39" t="s">
        <v>1378</v>
      </c>
      <c r="C549" s="178" t="s">
        <v>1324</v>
      </c>
      <c r="D549" s="179">
        <v>62.629379999999998</v>
      </c>
      <c r="E549" s="133" t="s">
        <v>1368</v>
      </c>
    </row>
    <row r="550" spans="1:5">
      <c r="A550" s="38"/>
      <c r="B550" s="38"/>
      <c r="C550" s="83" t="s">
        <v>38</v>
      </c>
      <c r="D550" s="179">
        <v>0.92981000000000003</v>
      </c>
      <c r="E550" s="133" t="s">
        <v>481</v>
      </c>
    </row>
    <row r="551" spans="1:5">
      <c r="A551" s="39" t="s">
        <v>1377</v>
      </c>
      <c r="B551" s="39" t="s">
        <v>1376</v>
      </c>
      <c r="C551" s="178" t="s">
        <v>1324</v>
      </c>
      <c r="D551" s="179">
        <v>110.82498</v>
      </c>
      <c r="E551" s="133" t="s">
        <v>1349</v>
      </c>
    </row>
    <row r="552" spans="1:5">
      <c r="A552" s="38"/>
      <c r="B552" s="38"/>
      <c r="C552" s="83" t="s">
        <v>38</v>
      </c>
      <c r="D552" s="179">
        <v>1.6412899999999999</v>
      </c>
      <c r="E552" s="133" t="s">
        <v>481</v>
      </c>
    </row>
    <row r="553" spans="1:5">
      <c r="A553" s="182" t="s">
        <v>1375</v>
      </c>
      <c r="B553" s="182" t="s">
        <v>1374</v>
      </c>
      <c r="C553" s="178" t="s">
        <v>1324</v>
      </c>
      <c r="D553" s="179">
        <v>140.65323000000001</v>
      </c>
      <c r="E553" s="133" t="s">
        <v>1189</v>
      </c>
    </row>
    <row r="554" spans="1:5" ht="31.5">
      <c r="A554" s="181"/>
      <c r="B554" s="181"/>
      <c r="C554" s="83" t="s">
        <v>38</v>
      </c>
      <c r="D554" s="179">
        <v>2.1913999999999998</v>
      </c>
      <c r="E554" s="133" t="s">
        <v>1188</v>
      </c>
    </row>
    <row r="555" spans="1:5">
      <c r="A555" s="182" t="s">
        <v>1373</v>
      </c>
      <c r="B555" s="182" t="s">
        <v>1372</v>
      </c>
      <c r="C555" s="178" t="s">
        <v>1324</v>
      </c>
      <c r="D555" s="179">
        <v>197.08950999999999</v>
      </c>
      <c r="E555" s="133" t="s">
        <v>1368</v>
      </c>
    </row>
    <row r="556" spans="1:5">
      <c r="A556" s="181"/>
      <c r="B556" s="181"/>
      <c r="C556" s="83" t="s">
        <v>38</v>
      </c>
      <c r="D556" s="179">
        <v>2.9025500000000002</v>
      </c>
      <c r="E556" s="133" t="s">
        <v>481</v>
      </c>
    </row>
    <row r="557" spans="1:5">
      <c r="A557" s="182" t="s">
        <v>1371</v>
      </c>
      <c r="B557" s="182" t="s">
        <v>1370</v>
      </c>
      <c r="C557" s="178" t="s">
        <v>1324</v>
      </c>
      <c r="D557" s="179">
        <v>49.200029999999998</v>
      </c>
      <c r="E557" s="133" t="s">
        <v>1368</v>
      </c>
    </row>
    <row r="558" spans="1:5">
      <c r="A558" s="181"/>
      <c r="B558" s="181"/>
      <c r="C558" s="83" t="s">
        <v>38</v>
      </c>
      <c r="D558" s="179">
        <v>0.72865000000000002</v>
      </c>
      <c r="E558" s="133" t="s">
        <v>481</v>
      </c>
    </row>
    <row r="559" spans="1:5">
      <c r="A559" s="182" t="s">
        <v>1246</v>
      </c>
      <c r="B559" s="182" t="s">
        <v>1369</v>
      </c>
      <c r="C559" s="178" t="s">
        <v>1324</v>
      </c>
      <c r="D559" s="179">
        <v>49.264270000000003</v>
      </c>
      <c r="E559" s="133" t="s">
        <v>1368</v>
      </c>
    </row>
    <row r="560" spans="1:5">
      <c r="A560" s="181"/>
      <c r="B560" s="181"/>
      <c r="C560" s="83" t="s">
        <v>38</v>
      </c>
      <c r="D560" s="179">
        <v>0.72851999999999995</v>
      </c>
      <c r="E560" s="133" t="s">
        <v>481</v>
      </c>
    </row>
    <row r="561" spans="1:5">
      <c r="A561" s="182" t="s">
        <v>1367</v>
      </c>
      <c r="B561" s="182" t="s">
        <v>1366</v>
      </c>
      <c r="C561" s="178" t="s">
        <v>1324</v>
      </c>
      <c r="D561" s="179">
        <v>192.62536</v>
      </c>
      <c r="E561" s="185" t="s">
        <v>1189</v>
      </c>
    </row>
    <row r="562" spans="1:5">
      <c r="A562" s="181"/>
      <c r="B562" s="181"/>
      <c r="C562" s="83" t="s">
        <v>38</v>
      </c>
      <c r="D562" s="179">
        <v>2.9862500000000001</v>
      </c>
      <c r="E562" s="185" t="s">
        <v>481</v>
      </c>
    </row>
    <row r="563" spans="1:5">
      <c r="A563" s="39" t="s">
        <v>1365</v>
      </c>
      <c r="B563" s="182" t="s">
        <v>1364</v>
      </c>
      <c r="C563" s="178" t="s">
        <v>1324</v>
      </c>
      <c r="D563" s="179">
        <v>27.849789999999999</v>
      </c>
      <c r="E563" s="133" t="s">
        <v>1270</v>
      </c>
    </row>
    <row r="564" spans="1:5">
      <c r="A564" s="38"/>
      <c r="B564" s="181"/>
      <c r="C564" s="83" t="s">
        <v>38</v>
      </c>
      <c r="D564" s="179">
        <v>0.42954999999999999</v>
      </c>
      <c r="E564" s="133" t="s">
        <v>481</v>
      </c>
    </row>
    <row r="565" spans="1:5">
      <c r="A565" s="39" t="s">
        <v>1363</v>
      </c>
      <c r="B565" s="182" t="s">
        <v>1362</v>
      </c>
      <c r="C565" s="178" t="s">
        <v>1324</v>
      </c>
      <c r="D565" s="179">
        <v>26.280159999999999</v>
      </c>
      <c r="E565" s="133" t="s">
        <v>1270</v>
      </c>
    </row>
    <row r="566" spans="1:5">
      <c r="A566" s="38"/>
      <c r="B566" s="181"/>
      <c r="C566" s="83" t="s">
        <v>38</v>
      </c>
      <c r="D566" s="179">
        <v>0.40138000000000001</v>
      </c>
      <c r="E566" s="183" t="s">
        <v>481</v>
      </c>
    </row>
    <row r="567" spans="1:5">
      <c r="A567" s="39" t="s">
        <v>1361</v>
      </c>
      <c r="B567" s="184" t="s">
        <v>1360</v>
      </c>
      <c r="C567" s="178" t="s">
        <v>1324</v>
      </c>
      <c r="D567" s="179">
        <v>9.8245299999999993</v>
      </c>
      <c r="E567" s="133" t="s">
        <v>1270</v>
      </c>
    </row>
    <row r="568" spans="1:5">
      <c r="A568" s="38"/>
      <c r="B568" s="181"/>
      <c r="C568" s="83" t="s">
        <v>38</v>
      </c>
      <c r="D568" s="179">
        <v>0.15003</v>
      </c>
      <c r="E568" s="183" t="s">
        <v>481</v>
      </c>
    </row>
    <row r="569" spans="1:5">
      <c r="A569" s="39" t="s">
        <v>1359</v>
      </c>
      <c r="B569" s="182" t="s">
        <v>1358</v>
      </c>
      <c r="C569" s="178" t="s">
        <v>1324</v>
      </c>
      <c r="D569" s="109">
        <v>48.6721</v>
      </c>
      <c r="E569" s="133" t="s">
        <v>1357</v>
      </c>
    </row>
    <row r="570" spans="1:5">
      <c r="A570" s="38"/>
      <c r="B570" s="181"/>
      <c r="C570" s="83" t="s">
        <v>38</v>
      </c>
      <c r="D570" s="112">
        <v>0.63343000000000005</v>
      </c>
      <c r="E570" s="133" t="s">
        <v>1333</v>
      </c>
    </row>
    <row r="571" spans="1:5" ht="47.25">
      <c r="A571" s="182" t="s">
        <v>1356</v>
      </c>
      <c r="B571" s="182" t="s">
        <v>1355</v>
      </c>
      <c r="C571" s="177" t="s">
        <v>1350</v>
      </c>
      <c r="D571" s="179">
        <v>44.828150000000001</v>
      </c>
      <c r="E571" s="133" t="s">
        <v>1349</v>
      </c>
    </row>
    <row r="572" spans="1:5">
      <c r="A572" s="181"/>
      <c r="B572" s="181"/>
      <c r="C572" s="83" t="s">
        <v>38</v>
      </c>
      <c r="D572" s="179">
        <v>0.66720999999999997</v>
      </c>
      <c r="E572" s="133" t="s">
        <v>481</v>
      </c>
    </row>
    <row r="573" spans="1:5" ht="47.25">
      <c r="A573" s="39" t="s">
        <v>1354</v>
      </c>
      <c r="B573" s="39" t="s">
        <v>1353</v>
      </c>
      <c r="C573" s="177" t="s">
        <v>1350</v>
      </c>
      <c r="D573" s="180">
        <v>72.148399999999995</v>
      </c>
      <c r="E573" s="133" t="s">
        <v>1349</v>
      </c>
    </row>
    <row r="574" spans="1:5">
      <c r="A574" s="38"/>
      <c r="B574" s="38"/>
      <c r="C574" s="83" t="s">
        <v>38</v>
      </c>
      <c r="D574" s="180">
        <v>1.0734900000000001</v>
      </c>
      <c r="E574" s="133" t="s">
        <v>481</v>
      </c>
    </row>
    <row r="575" spans="1:5" ht="47.25">
      <c r="A575" s="39" t="s">
        <v>1352</v>
      </c>
      <c r="B575" s="39" t="s">
        <v>1351</v>
      </c>
      <c r="C575" s="177" t="s">
        <v>1350</v>
      </c>
      <c r="D575" s="180">
        <v>73.275980000000004</v>
      </c>
      <c r="E575" s="133" t="s">
        <v>1349</v>
      </c>
    </row>
    <row r="576" spans="1:5">
      <c r="A576" s="38"/>
      <c r="B576" s="38"/>
      <c r="C576" s="83" t="s">
        <v>38</v>
      </c>
      <c r="D576" s="180">
        <v>1.09056</v>
      </c>
      <c r="E576" s="133" t="s">
        <v>481</v>
      </c>
    </row>
    <row r="577" spans="1:5" ht="31.5">
      <c r="A577" s="28" t="s">
        <v>1348</v>
      </c>
      <c r="B577" s="28" t="s">
        <v>1347</v>
      </c>
      <c r="C577" s="178" t="s">
        <v>1324</v>
      </c>
      <c r="D577" s="179">
        <v>49.203090000000003</v>
      </c>
      <c r="E577" s="133" t="s">
        <v>1323</v>
      </c>
    </row>
    <row r="578" spans="1:5" ht="31.5">
      <c r="A578" s="176"/>
      <c r="B578" s="176"/>
      <c r="C578" s="83" t="s">
        <v>38</v>
      </c>
      <c r="D578" s="179">
        <v>0.73129</v>
      </c>
      <c r="E578" s="133" t="s">
        <v>1346</v>
      </c>
    </row>
    <row r="579" spans="1:5">
      <c r="A579" s="28" t="s">
        <v>1345</v>
      </c>
      <c r="B579" s="28" t="s">
        <v>1344</v>
      </c>
      <c r="C579" s="178" t="s">
        <v>1324</v>
      </c>
      <c r="D579" s="179">
        <v>48.752020000000002</v>
      </c>
      <c r="E579" s="133" t="s">
        <v>1270</v>
      </c>
    </row>
    <row r="580" spans="1:5">
      <c r="A580" s="176"/>
      <c r="B580" s="176"/>
      <c r="C580" s="83" t="s">
        <v>38</v>
      </c>
      <c r="D580" s="179">
        <v>0.75922000000000001</v>
      </c>
      <c r="E580" s="133" t="s">
        <v>1333</v>
      </c>
    </row>
    <row r="581" spans="1:5">
      <c r="A581" s="28" t="s">
        <v>1343</v>
      </c>
      <c r="B581" s="28" t="s">
        <v>1342</v>
      </c>
      <c r="C581" s="178" t="s">
        <v>1324</v>
      </c>
      <c r="D581" s="179">
        <v>20.360610000000001</v>
      </c>
      <c r="E581" s="133" t="s">
        <v>1270</v>
      </c>
    </row>
    <row r="582" spans="1:5">
      <c r="A582" s="176"/>
      <c r="B582" s="176"/>
      <c r="C582" s="83" t="s">
        <v>38</v>
      </c>
      <c r="D582" s="179">
        <v>0.31801000000000001</v>
      </c>
      <c r="E582" s="133" t="s">
        <v>1333</v>
      </c>
    </row>
    <row r="583" spans="1:5">
      <c r="A583" s="28" t="s">
        <v>1341</v>
      </c>
      <c r="B583" s="28" t="s">
        <v>1340</v>
      </c>
      <c r="C583" s="178" t="s">
        <v>1324</v>
      </c>
      <c r="D583" s="179">
        <v>30.625360000000001</v>
      </c>
      <c r="E583" s="133" t="s">
        <v>1270</v>
      </c>
    </row>
    <row r="584" spans="1:5">
      <c r="A584" s="176"/>
      <c r="B584" s="176"/>
      <c r="C584" s="83" t="s">
        <v>38</v>
      </c>
      <c r="D584" s="179">
        <v>0.46998000000000001</v>
      </c>
      <c r="E584" s="133" t="s">
        <v>1333</v>
      </c>
    </row>
    <row r="585" spans="1:5">
      <c r="A585" s="28" t="s">
        <v>1339</v>
      </c>
      <c r="B585" s="28" t="s">
        <v>1338</v>
      </c>
      <c r="C585" s="178" t="s">
        <v>1324</v>
      </c>
      <c r="D585" s="179">
        <v>11.39475</v>
      </c>
      <c r="E585" s="133" t="s">
        <v>1270</v>
      </c>
    </row>
    <row r="586" spans="1:5">
      <c r="A586" s="176"/>
      <c r="B586" s="176"/>
      <c r="C586" s="83" t="s">
        <v>38</v>
      </c>
      <c r="D586" s="179">
        <v>0.17652999999999999</v>
      </c>
      <c r="E586" s="133" t="s">
        <v>1333</v>
      </c>
    </row>
    <row r="587" spans="1:5">
      <c r="A587" s="28" t="s">
        <v>1337</v>
      </c>
      <c r="B587" s="28" t="s">
        <v>1336</v>
      </c>
      <c r="C587" s="178" t="s">
        <v>1324</v>
      </c>
      <c r="D587" s="179">
        <v>28.493390000000002</v>
      </c>
      <c r="E587" s="133" t="s">
        <v>1270</v>
      </c>
    </row>
    <row r="588" spans="1:5">
      <c r="A588" s="176"/>
      <c r="B588" s="176"/>
      <c r="C588" s="83" t="s">
        <v>38</v>
      </c>
      <c r="D588" s="179">
        <v>0.44319999999999998</v>
      </c>
      <c r="E588" s="133" t="s">
        <v>1333</v>
      </c>
    </row>
    <row r="589" spans="1:5">
      <c r="A589" s="28" t="s">
        <v>1335</v>
      </c>
      <c r="B589" s="28" t="s">
        <v>1334</v>
      </c>
      <c r="C589" s="178" t="s">
        <v>1324</v>
      </c>
      <c r="D589" s="179">
        <v>4.867</v>
      </c>
      <c r="E589" s="133" t="s">
        <v>1270</v>
      </c>
    </row>
    <row r="590" spans="1:5">
      <c r="A590" s="176"/>
      <c r="B590" s="176"/>
      <c r="C590" s="83" t="s">
        <v>38</v>
      </c>
      <c r="D590" s="179">
        <v>7.6399999999999996E-2</v>
      </c>
      <c r="E590" s="133" t="s">
        <v>1333</v>
      </c>
    </row>
    <row r="591" spans="1:5" ht="31.5">
      <c r="A591" s="28" t="s">
        <v>1332</v>
      </c>
      <c r="B591" s="28" t="s">
        <v>1331</v>
      </c>
      <c r="C591" s="178" t="s">
        <v>1324</v>
      </c>
      <c r="D591" s="175">
        <v>49.27373</v>
      </c>
      <c r="E591" s="133" t="s">
        <v>1323</v>
      </c>
    </row>
    <row r="592" spans="1:5">
      <c r="A592" s="176"/>
      <c r="B592" s="176"/>
      <c r="C592" s="83" t="s">
        <v>38</v>
      </c>
      <c r="D592" s="175">
        <v>0.72377999999999998</v>
      </c>
      <c r="E592" s="133" t="s">
        <v>481</v>
      </c>
    </row>
    <row r="593" spans="1:5" ht="31.5">
      <c r="A593" s="28" t="s">
        <v>1330</v>
      </c>
      <c r="B593" s="28" t="s">
        <v>1329</v>
      </c>
      <c r="C593" s="178" t="s">
        <v>1324</v>
      </c>
      <c r="D593" s="175">
        <v>46.630339999999997</v>
      </c>
      <c r="E593" s="133" t="s">
        <v>1323</v>
      </c>
    </row>
    <row r="594" spans="1:5">
      <c r="A594" s="176"/>
      <c r="B594" s="176"/>
      <c r="C594" s="83" t="s">
        <v>38</v>
      </c>
      <c r="D594" s="175">
        <v>0.68910000000000005</v>
      </c>
      <c r="E594" s="133" t="s">
        <v>481</v>
      </c>
    </row>
    <row r="595" spans="1:5" ht="31.5">
      <c r="A595" s="28" t="s">
        <v>1328</v>
      </c>
      <c r="B595" s="28" t="s">
        <v>1327</v>
      </c>
      <c r="C595" s="178" t="s">
        <v>1324</v>
      </c>
      <c r="D595" s="175">
        <v>49.233199999999997</v>
      </c>
      <c r="E595" s="133" t="s">
        <v>1323</v>
      </c>
    </row>
    <row r="596" spans="1:5" ht="33.6" customHeight="1">
      <c r="A596" s="176"/>
      <c r="B596" s="176"/>
      <c r="C596" s="83" t="s">
        <v>38</v>
      </c>
      <c r="D596" s="175">
        <v>0.72972000000000004</v>
      </c>
      <c r="E596" s="133" t="s">
        <v>481</v>
      </c>
    </row>
    <row r="597" spans="1:5" ht="31.5">
      <c r="A597" s="28" t="s">
        <v>1326</v>
      </c>
      <c r="B597" s="28" t="s">
        <v>1325</v>
      </c>
      <c r="C597" s="178" t="s">
        <v>1324</v>
      </c>
      <c r="D597" s="175">
        <v>48.969749999999998</v>
      </c>
      <c r="E597" s="133" t="s">
        <v>1323</v>
      </c>
    </row>
    <row r="598" spans="1:5" ht="37.15" customHeight="1">
      <c r="A598" s="176"/>
      <c r="B598" s="176"/>
      <c r="C598" s="83" t="s">
        <v>38</v>
      </c>
      <c r="D598" s="175">
        <v>0.72709000000000001</v>
      </c>
      <c r="E598" s="133" t="s">
        <v>481</v>
      </c>
    </row>
    <row r="599" spans="1:5">
      <c r="A599" s="79" t="s">
        <v>1231</v>
      </c>
      <c r="B599" s="174"/>
      <c r="C599" s="85"/>
      <c r="D599" s="173">
        <f>SUM(D546:D598)</f>
        <v>1715.1154200000001</v>
      </c>
      <c r="E599" s="131"/>
    </row>
    <row r="600" spans="1:5">
      <c r="A600" s="68" t="s">
        <v>1322</v>
      </c>
      <c r="B600" s="67"/>
      <c r="C600" s="66"/>
      <c r="D600" s="172"/>
      <c r="E600" s="131"/>
    </row>
    <row r="601" spans="1:5" ht="31.5">
      <c r="A601" s="28" t="s">
        <v>1321</v>
      </c>
      <c r="B601" s="39" t="s">
        <v>1320</v>
      </c>
      <c r="C601" s="177" t="s">
        <v>1319</v>
      </c>
      <c r="D601" s="175">
        <v>193.36621</v>
      </c>
      <c r="E601" s="131" t="s">
        <v>1189</v>
      </c>
    </row>
    <row r="602" spans="1:5">
      <c r="A602" s="176"/>
      <c r="B602" s="38"/>
      <c r="C602" s="83" t="s">
        <v>38</v>
      </c>
      <c r="D602" s="175">
        <v>2.96495</v>
      </c>
      <c r="E602" s="131" t="s">
        <v>1236</v>
      </c>
    </row>
    <row r="603" spans="1:5">
      <c r="A603" s="79" t="s">
        <v>1231</v>
      </c>
      <c r="B603" s="174"/>
      <c r="C603" s="85"/>
      <c r="D603" s="173">
        <f>SUM(D600:D602)</f>
        <v>196.33115999999998</v>
      </c>
      <c r="E603" s="131"/>
    </row>
    <row r="604" spans="1:5" ht="94.5">
      <c r="A604" s="24" t="s">
        <v>1318</v>
      </c>
      <c r="B604" s="24" t="s">
        <v>1317</v>
      </c>
      <c r="C604" s="20" t="s">
        <v>1306</v>
      </c>
      <c r="D604" s="172">
        <v>28.010259999999999</v>
      </c>
      <c r="E604" s="171" t="s">
        <v>125</v>
      </c>
    </row>
    <row r="605" spans="1:5" ht="78.75">
      <c r="A605" s="101" t="s">
        <v>1316</v>
      </c>
      <c r="B605" s="101" t="s">
        <v>1315</v>
      </c>
      <c r="C605" s="74" t="s">
        <v>1306</v>
      </c>
      <c r="D605" s="172">
        <v>13.89697</v>
      </c>
      <c r="E605" s="171" t="s">
        <v>125</v>
      </c>
    </row>
    <row r="606" spans="1:5" ht="94.5">
      <c r="A606" s="101" t="s">
        <v>1314</v>
      </c>
      <c r="B606" s="101" t="s">
        <v>1313</v>
      </c>
      <c r="C606" s="74" t="s">
        <v>1306</v>
      </c>
      <c r="D606" s="112">
        <v>35.86694</v>
      </c>
      <c r="E606" s="171" t="s">
        <v>125</v>
      </c>
    </row>
    <row r="607" spans="1:5" ht="94.5">
      <c r="A607" s="101" t="s">
        <v>1312</v>
      </c>
      <c r="B607" s="101" t="s">
        <v>1311</v>
      </c>
      <c r="C607" s="74" t="s">
        <v>1306</v>
      </c>
      <c r="D607" s="109">
        <v>35.80247</v>
      </c>
      <c r="E607" s="171" t="s">
        <v>125</v>
      </c>
    </row>
    <row r="608" spans="1:5" ht="63">
      <c r="A608" s="101" t="s">
        <v>1310</v>
      </c>
      <c r="B608" s="101" t="s">
        <v>1309</v>
      </c>
      <c r="C608" s="74" t="s">
        <v>1306</v>
      </c>
      <c r="D608" s="112">
        <v>38.509120000000003</v>
      </c>
      <c r="E608" s="171" t="s">
        <v>125</v>
      </c>
    </row>
    <row r="609" spans="1:5" ht="78.75">
      <c r="A609" s="101" t="s">
        <v>1308</v>
      </c>
      <c r="B609" s="101" t="s">
        <v>1307</v>
      </c>
      <c r="C609" s="74" t="s">
        <v>1306</v>
      </c>
      <c r="D609" s="109">
        <v>46.613399999999999</v>
      </c>
      <c r="E609" s="171" t="s">
        <v>125</v>
      </c>
    </row>
    <row r="610" spans="1:5">
      <c r="A610" s="79" t="s">
        <v>1231</v>
      </c>
      <c r="B610" s="24"/>
      <c r="C610" s="20"/>
      <c r="D610" s="144">
        <f>SUM(D604:D609)</f>
        <v>198.69916000000001</v>
      </c>
      <c r="E610" s="171"/>
    </row>
    <row r="611" spans="1:5">
      <c r="A611" s="157" t="s">
        <v>1305</v>
      </c>
      <c r="B611" s="156"/>
      <c r="C611" s="155"/>
      <c r="D611" s="102"/>
      <c r="E611" s="160"/>
    </row>
    <row r="612" spans="1:5">
      <c r="A612" s="170" t="s">
        <v>1304</v>
      </c>
      <c r="B612" s="169"/>
      <c r="C612" s="168"/>
      <c r="D612" s="102"/>
      <c r="E612" s="139"/>
    </row>
    <row r="613" spans="1:5" ht="31.5">
      <c r="A613" s="39" t="s">
        <v>1303</v>
      </c>
      <c r="B613" s="39" t="s">
        <v>1302</v>
      </c>
      <c r="C613" s="82" t="s">
        <v>1190</v>
      </c>
      <c r="D613" s="119">
        <v>31.233000000000001</v>
      </c>
      <c r="E613" s="160" t="s">
        <v>1301</v>
      </c>
    </row>
    <row r="614" spans="1:5">
      <c r="A614" s="38"/>
      <c r="B614" s="38"/>
      <c r="C614" s="83" t="s">
        <v>38</v>
      </c>
      <c r="D614" s="119">
        <v>0.75463000000000002</v>
      </c>
      <c r="E614" s="160" t="s">
        <v>1232</v>
      </c>
    </row>
    <row r="615" spans="1:5" ht="31.5">
      <c r="A615" s="39" t="s">
        <v>1300</v>
      </c>
      <c r="B615" s="39" t="s">
        <v>1299</v>
      </c>
      <c r="C615" s="82" t="s">
        <v>1190</v>
      </c>
      <c r="D615" s="119">
        <v>98.673500000000004</v>
      </c>
      <c r="E615" s="160" t="s">
        <v>1294</v>
      </c>
    </row>
    <row r="616" spans="1:5">
      <c r="A616" s="38"/>
      <c r="B616" s="38"/>
      <c r="C616" s="83" t="s">
        <v>38</v>
      </c>
      <c r="D616" s="119">
        <v>1.2357100000000001</v>
      </c>
      <c r="E616" s="160" t="s">
        <v>1232</v>
      </c>
    </row>
    <row r="617" spans="1:5" ht="31.5">
      <c r="A617" s="39" t="s">
        <v>1298</v>
      </c>
      <c r="B617" s="39" t="s">
        <v>1297</v>
      </c>
      <c r="C617" s="82" t="s">
        <v>1190</v>
      </c>
      <c r="D617" s="119">
        <v>94.147760000000005</v>
      </c>
      <c r="E617" s="160" t="s">
        <v>1294</v>
      </c>
    </row>
    <row r="618" spans="1:5">
      <c r="A618" s="38"/>
      <c r="B618" s="38"/>
      <c r="C618" s="83" t="s">
        <v>38</v>
      </c>
      <c r="D618" s="119">
        <v>1.4740500000000001</v>
      </c>
      <c r="E618" s="160" t="s">
        <v>1232</v>
      </c>
    </row>
    <row r="619" spans="1:5" ht="31.5">
      <c r="A619" s="39" t="s">
        <v>1296</v>
      </c>
      <c r="B619" s="39" t="s">
        <v>1295</v>
      </c>
      <c r="C619" s="82" t="s">
        <v>1190</v>
      </c>
      <c r="D619" s="119">
        <v>76.534099999999995</v>
      </c>
      <c r="E619" s="160" t="s">
        <v>1294</v>
      </c>
    </row>
    <row r="620" spans="1:5">
      <c r="A620" s="38"/>
      <c r="B620" s="38"/>
      <c r="C620" s="83" t="s">
        <v>38</v>
      </c>
      <c r="D620" s="119">
        <v>1.20299</v>
      </c>
      <c r="E620" s="160" t="s">
        <v>1232</v>
      </c>
    </row>
    <row r="621" spans="1:5" ht="31.5">
      <c r="A621" s="39" t="s">
        <v>1293</v>
      </c>
      <c r="B621" s="39" t="s">
        <v>1292</v>
      </c>
      <c r="C621" s="82" t="s">
        <v>1190</v>
      </c>
      <c r="D621" s="109">
        <v>93.754300000000001</v>
      </c>
      <c r="E621" s="167" t="s">
        <v>1270</v>
      </c>
    </row>
    <row r="622" spans="1:5">
      <c r="A622" s="38"/>
      <c r="B622" s="38"/>
      <c r="C622" s="83" t="s">
        <v>38</v>
      </c>
      <c r="D622" s="109">
        <v>1.6867399999999999</v>
      </c>
      <c r="E622" s="167" t="s">
        <v>1236</v>
      </c>
    </row>
    <row r="623" spans="1:5" ht="31.5">
      <c r="A623" s="39" t="s">
        <v>1291</v>
      </c>
      <c r="B623" s="39" t="s">
        <v>1290</v>
      </c>
      <c r="C623" s="82" t="s">
        <v>1190</v>
      </c>
      <c r="D623" s="109">
        <v>5.8399599999999996</v>
      </c>
      <c r="E623" s="166" t="s">
        <v>1273</v>
      </c>
    </row>
    <row r="624" spans="1:5">
      <c r="A624" s="38"/>
      <c r="B624" s="38"/>
      <c r="C624" s="83" t="s">
        <v>38</v>
      </c>
      <c r="D624" s="109">
        <v>8.0070000000000002E-2</v>
      </c>
      <c r="E624" s="164" t="s">
        <v>1232</v>
      </c>
    </row>
    <row r="625" spans="1:5" ht="31.5">
      <c r="A625" s="39" t="s">
        <v>1289</v>
      </c>
      <c r="B625" s="39" t="s">
        <v>1288</v>
      </c>
      <c r="C625" s="82" t="s">
        <v>1190</v>
      </c>
      <c r="D625" s="109">
        <v>12.125389999999999</v>
      </c>
      <c r="E625" s="166" t="s">
        <v>1273</v>
      </c>
    </row>
    <row r="626" spans="1:5">
      <c r="A626" s="38"/>
      <c r="B626" s="38"/>
      <c r="C626" s="83" t="s">
        <v>38</v>
      </c>
      <c r="D626" s="109">
        <v>0.16428000000000001</v>
      </c>
      <c r="E626" s="164" t="s">
        <v>1232</v>
      </c>
    </row>
    <row r="627" spans="1:5" ht="31.5">
      <c r="A627" s="39" t="s">
        <v>1287</v>
      </c>
      <c r="B627" s="39" t="s">
        <v>1286</v>
      </c>
      <c r="C627" s="82" t="s">
        <v>1190</v>
      </c>
      <c r="D627" s="109">
        <v>15.395709999999999</v>
      </c>
      <c r="E627" s="166" t="s">
        <v>1273</v>
      </c>
    </row>
    <row r="628" spans="1:5">
      <c r="A628" s="38"/>
      <c r="B628" s="38"/>
      <c r="C628" s="83" t="s">
        <v>38</v>
      </c>
      <c r="D628" s="109">
        <v>0.20852999999999999</v>
      </c>
      <c r="E628" s="164" t="s">
        <v>1232</v>
      </c>
    </row>
    <row r="629" spans="1:5" ht="31.5">
      <c r="A629" s="39" t="s">
        <v>1285</v>
      </c>
      <c r="B629" s="39" t="s">
        <v>1284</v>
      </c>
      <c r="C629" s="82" t="s">
        <v>1190</v>
      </c>
      <c r="D629" s="109">
        <v>5.5462400000000001</v>
      </c>
      <c r="E629" s="166" t="s">
        <v>1273</v>
      </c>
    </row>
    <row r="630" spans="1:5">
      <c r="A630" s="38"/>
      <c r="B630" s="38"/>
      <c r="C630" s="83" t="s">
        <v>38</v>
      </c>
      <c r="D630" s="109">
        <v>7.6679999999999998E-2</v>
      </c>
      <c r="E630" s="164" t="s">
        <v>1232</v>
      </c>
    </row>
    <row r="631" spans="1:5" ht="31.5">
      <c r="A631" s="39" t="s">
        <v>1283</v>
      </c>
      <c r="B631" s="39" t="s">
        <v>1282</v>
      </c>
      <c r="C631" s="82" t="s">
        <v>1190</v>
      </c>
      <c r="D631" s="109">
        <v>19.116630000000001</v>
      </c>
      <c r="E631" s="166" t="s">
        <v>1273</v>
      </c>
    </row>
    <row r="632" spans="1:5">
      <c r="A632" s="38"/>
      <c r="B632" s="38"/>
      <c r="C632" s="83" t="s">
        <v>38</v>
      </c>
      <c r="D632" s="109">
        <v>0.26084000000000002</v>
      </c>
      <c r="E632" s="164" t="s">
        <v>1232</v>
      </c>
    </row>
    <row r="633" spans="1:5" ht="31.5">
      <c r="A633" s="39" t="s">
        <v>1281</v>
      </c>
      <c r="B633" s="39" t="s">
        <v>1280</v>
      </c>
      <c r="C633" s="82" t="s">
        <v>1190</v>
      </c>
      <c r="D633" s="109">
        <v>11.05409</v>
      </c>
      <c r="E633" s="166" t="s">
        <v>1273</v>
      </c>
    </row>
    <row r="634" spans="1:5">
      <c r="A634" s="38"/>
      <c r="B634" s="38"/>
      <c r="C634" s="83" t="s">
        <v>38</v>
      </c>
      <c r="D634" s="109">
        <v>0.15118000000000001</v>
      </c>
      <c r="E634" s="164" t="s">
        <v>1232</v>
      </c>
    </row>
    <row r="635" spans="1:5" ht="31.5">
      <c r="A635" s="39" t="s">
        <v>1279</v>
      </c>
      <c r="B635" s="39" t="s">
        <v>1278</v>
      </c>
      <c r="C635" s="82" t="s">
        <v>1190</v>
      </c>
      <c r="D635" s="109">
        <v>22.28022</v>
      </c>
      <c r="E635" s="166" t="s">
        <v>1273</v>
      </c>
    </row>
    <row r="636" spans="1:5">
      <c r="A636" s="38"/>
      <c r="B636" s="38"/>
      <c r="C636" s="83" t="s">
        <v>38</v>
      </c>
      <c r="D636" s="109">
        <v>0.30562</v>
      </c>
      <c r="E636" s="164" t="s">
        <v>1232</v>
      </c>
    </row>
    <row r="637" spans="1:5" ht="31.5">
      <c r="A637" s="39" t="s">
        <v>1277</v>
      </c>
      <c r="B637" s="39" t="s">
        <v>1276</v>
      </c>
      <c r="C637" s="82" t="s">
        <v>1190</v>
      </c>
      <c r="D637" s="109">
        <v>3.52691</v>
      </c>
      <c r="E637" s="166" t="s">
        <v>1273</v>
      </c>
    </row>
    <row r="638" spans="1:5">
      <c r="A638" s="38"/>
      <c r="B638" s="38"/>
      <c r="C638" s="83" t="s">
        <v>38</v>
      </c>
      <c r="D638" s="109">
        <v>4.7870000000000003E-2</v>
      </c>
      <c r="E638" s="164" t="s">
        <v>1232</v>
      </c>
    </row>
    <row r="639" spans="1:5" ht="31.5">
      <c r="A639" s="39" t="s">
        <v>1275</v>
      </c>
      <c r="B639" s="39" t="s">
        <v>1274</v>
      </c>
      <c r="C639" s="82" t="s">
        <v>1190</v>
      </c>
      <c r="D639" s="109">
        <v>3.52691</v>
      </c>
      <c r="E639" s="166" t="s">
        <v>1273</v>
      </c>
    </row>
    <row r="640" spans="1:5">
      <c r="A640" s="38"/>
      <c r="B640" s="38"/>
      <c r="C640" s="83" t="s">
        <v>38</v>
      </c>
      <c r="D640" s="109">
        <v>4.7870000000000003E-2</v>
      </c>
      <c r="E640" s="164" t="s">
        <v>1232</v>
      </c>
    </row>
    <row r="641" spans="1:5" ht="31.5">
      <c r="A641" s="151" t="s">
        <v>1272</v>
      </c>
      <c r="B641" s="39" t="s">
        <v>1271</v>
      </c>
      <c r="C641" s="82" t="s">
        <v>1190</v>
      </c>
      <c r="D641" s="109">
        <v>46.102080000000001</v>
      </c>
      <c r="E641" s="52" t="s">
        <v>1270</v>
      </c>
    </row>
    <row r="642" spans="1:5">
      <c r="A642" s="151"/>
      <c r="B642" s="38"/>
      <c r="C642" s="83" t="s">
        <v>38</v>
      </c>
      <c r="D642" s="109">
        <v>0.72246999999999995</v>
      </c>
      <c r="E642" s="133" t="s">
        <v>1236</v>
      </c>
    </row>
    <row r="643" spans="1:5">
      <c r="A643" s="130" t="s">
        <v>1231</v>
      </c>
      <c r="B643" s="165"/>
      <c r="C643" s="85"/>
      <c r="D643" s="129">
        <f>SUM(D613:D642)</f>
        <v>547.27633000000003</v>
      </c>
      <c r="E643" s="164"/>
    </row>
    <row r="644" spans="1:5">
      <c r="A644" s="163" t="s">
        <v>1269</v>
      </c>
      <c r="B644" s="162"/>
      <c r="C644" s="161"/>
      <c r="D644" s="102"/>
      <c r="E644" s="139"/>
    </row>
    <row r="645" spans="1:5">
      <c r="A645" s="24" t="s">
        <v>1268</v>
      </c>
      <c r="B645" s="24"/>
      <c r="C645" s="85"/>
      <c r="D645" s="102"/>
      <c r="E645" s="139"/>
    </row>
    <row r="646" spans="1:5" ht="31.5">
      <c r="A646" s="39" t="s">
        <v>1267</v>
      </c>
      <c r="B646" s="39" t="s">
        <v>1266</v>
      </c>
      <c r="C646" s="85" t="s">
        <v>1258</v>
      </c>
      <c r="D646" s="102">
        <v>96.424539999999993</v>
      </c>
      <c r="E646" s="160" t="s">
        <v>1261</v>
      </c>
    </row>
    <row r="647" spans="1:5">
      <c r="A647" s="38"/>
      <c r="B647" s="38"/>
      <c r="C647" s="83" t="s">
        <v>38</v>
      </c>
      <c r="D647" s="102">
        <v>1.41597</v>
      </c>
      <c r="E647" s="160" t="s">
        <v>1257</v>
      </c>
    </row>
    <row r="648" spans="1:5">
      <c r="A648" s="39" t="s">
        <v>1265</v>
      </c>
      <c r="B648" s="39" t="s">
        <v>1264</v>
      </c>
      <c r="C648" s="85" t="s">
        <v>1258</v>
      </c>
      <c r="D648" s="150">
        <v>196.52374</v>
      </c>
      <c r="E648" s="160" t="s">
        <v>1207</v>
      </c>
    </row>
    <row r="649" spans="1:5">
      <c r="A649" s="38"/>
      <c r="B649" s="38"/>
      <c r="C649" s="83" t="s">
        <v>38</v>
      </c>
      <c r="D649" s="150">
        <v>2.8772700000000002</v>
      </c>
      <c r="E649" s="160" t="s">
        <v>1257</v>
      </c>
    </row>
    <row r="650" spans="1:5" ht="31.5">
      <c r="A650" s="39" t="s">
        <v>1263</v>
      </c>
      <c r="B650" s="39" t="s">
        <v>1262</v>
      </c>
      <c r="C650" s="85" t="s">
        <v>1258</v>
      </c>
      <c r="D650" s="102">
        <v>196.77422000000001</v>
      </c>
      <c r="E650" s="160" t="s">
        <v>1261</v>
      </c>
    </row>
    <row r="651" spans="1:5">
      <c r="A651" s="38"/>
      <c r="B651" s="38"/>
      <c r="C651" s="83" t="s">
        <v>38</v>
      </c>
      <c r="D651" s="102">
        <v>2.8677999999999999</v>
      </c>
      <c r="E651" s="160" t="s">
        <v>1257</v>
      </c>
    </row>
    <row r="652" spans="1:5">
      <c r="A652" s="151" t="s">
        <v>1260</v>
      </c>
      <c r="B652" s="151" t="s">
        <v>1259</v>
      </c>
      <c r="C652" s="85" t="s">
        <v>1258</v>
      </c>
      <c r="D652" s="109">
        <v>197.05041</v>
      </c>
      <c r="E652" s="139" t="s">
        <v>1237</v>
      </c>
    </row>
    <row r="653" spans="1:5">
      <c r="A653" s="151"/>
      <c r="B653" s="151"/>
      <c r="C653" s="83" t="s">
        <v>38</v>
      </c>
      <c r="D653" s="109">
        <v>2.88889</v>
      </c>
      <c r="E653" s="160" t="s">
        <v>1257</v>
      </c>
    </row>
    <row r="654" spans="1:5">
      <c r="A654" s="159" t="s">
        <v>1231</v>
      </c>
      <c r="B654" s="146"/>
      <c r="C654" s="158"/>
      <c r="D654" s="132">
        <f>SUM(D646:D653)</f>
        <v>696.82283999999993</v>
      </c>
      <c r="E654" s="139"/>
    </row>
    <row r="655" spans="1:5">
      <c r="A655" s="157" t="s">
        <v>1256</v>
      </c>
      <c r="B655" s="156"/>
      <c r="C655" s="155"/>
      <c r="D655" s="102"/>
      <c r="E655" s="139"/>
    </row>
    <row r="656" spans="1:5" ht="63">
      <c r="A656" s="20" t="s">
        <v>1255</v>
      </c>
      <c r="B656" s="24"/>
      <c r="C656" s="85"/>
      <c r="D656" s="102"/>
      <c r="E656" s="139"/>
    </row>
    <row r="657" spans="1:5" ht="31.5">
      <c r="A657" s="39" t="s">
        <v>1254</v>
      </c>
      <c r="B657" s="39" t="s">
        <v>1253</v>
      </c>
      <c r="C657" s="149" t="s">
        <v>1238</v>
      </c>
      <c r="D657" s="102">
        <v>34.359360000000002</v>
      </c>
      <c r="E657" s="139" t="s">
        <v>1237</v>
      </c>
    </row>
    <row r="658" spans="1:5">
      <c r="A658" s="38"/>
      <c r="B658" s="38"/>
      <c r="C658" s="83" t="s">
        <v>38</v>
      </c>
      <c r="D658" s="119">
        <v>0.50338000000000005</v>
      </c>
      <c r="E658" s="139" t="s">
        <v>1236</v>
      </c>
    </row>
    <row r="659" spans="1:5" ht="31.5">
      <c r="A659" s="154" t="s">
        <v>1252</v>
      </c>
      <c r="B659" s="39" t="s">
        <v>1251</v>
      </c>
      <c r="C659" s="149" t="s">
        <v>1238</v>
      </c>
      <c r="D659" s="119">
        <v>18.081040000000002</v>
      </c>
      <c r="E659" s="139" t="s">
        <v>1237</v>
      </c>
    </row>
    <row r="660" spans="1:5">
      <c r="A660" s="153"/>
      <c r="B660" s="38"/>
      <c r="C660" s="148" t="s">
        <v>38</v>
      </c>
      <c r="D660" s="119">
        <v>0.26473000000000002</v>
      </c>
      <c r="E660" s="139" t="s">
        <v>1236</v>
      </c>
    </row>
    <row r="661" spans="1:5" ht="31.5">
      <c r="A661" s="151" t="s">
        <v>1250</v>
      </c>
      <c r="B661" s="151" t="s">
        <v>1249</v>
      </c>
      <c r="C661" s="149" t="s">
        <v>1238</v>
      </c>
      <c r="D661" s="119">
        <v>9.0211600000000001</v>
      </c>
      <c r="E661" s="139" t="s">
        <v>1237</v>
      </c>
    </row>
    <row r="662" spans="1:5">
      <c r="A662" s="151"/>
      <c r="B662" s="151"/>
      <c r="C662" s="148" t="s">
        <v>38</v>
      </c>
      <c r="D662" s="119">
        <v>0.13181999999999999</v>
      </c>
      <c r="E662" s="139" t="s">
        <v>1236</v>
      </c>
    </row>
    <row r="663" spans="1:5" ht="31.5">
      <c r="A663" s="151" t="s">
        <v>1248</v>
      </c>
      <c r="B663" s="151" t="s">
        <v>1247</v>
      </c>
      <c r="C663" s="149" t="s">
        <v>1238</v>
      </c>
      <c r="D663" s="119">
        <v>13.441509999999999</v>
      </c>
      <c r="E663" s="139" t="s">
        <v>1237</v>
      </c>
    </row>
    <row r="664" spans="1:5">
      <c r="A664" s="151"/>
      <c r="B664" s="151"/>
      <c r="C664" s="148" t="s">
        <v>38</v>
      </c>
      <c r="D664" s="119">
        <v>0.19691</v>
      </c>
      <c r="E664" s="139" t="s">
        <v>1236</v>
      </c>
    </row>
    <row r="665" spans="1:5" ht="31.5">
      <c r="A665" s="39" t="s">
        <v>1246</v>
      </c>
      <c r="B665" s="151" t="s">
        <v>1245</v>
      </c>
      <c r="C665" s="149" t="s">
        <v>1238</v>
      </c>
      <c r="D665" s="152">
        <v>34.300640000000001</v>
      </c>
      <c r="E665" s="139" t="s">
        <v>1237</v>
      </c>
    </row>
    <row r="666" spans="1:5">
      <c r="A666" s="38"/>
      <c r="B666" s="151"/>
      <c r="C666" s="148" t="s">
        <v>38</v>
      </c>
      <c r="D666" s="152">
        <v>0.50212999999999997</v>
      </c>
      <c r="E666" s="139" t="s">
        <v>1236</v>
      </c>
    </row>
    <row r="667" spans="1:5" ht="31.5">
      <c r="A667" s="39" t="s">
        <v>1244</v>
      </c>
      <c r="B667" s="151" t="s">
        <v>1243</v>
      </c>
      <c r="C667" s="149" t="s">
        <v>1238</v>
      </c>
      <c r="D667" s="150">
        <v>34.221519999999998</v>
      </c>
      <c r="E667" s="139" t="s">
        <v>1237</v>
      </c>
    </row>
    <row r="668" spans="1:5">
      <c r="A668" s="38"/>
      <c r="B668" s="151"/>
      <c r="C668" s="148" t="s">
        <v>38</v>
      </c>
      <c r="D668" s="150">
        <v>0.501</v>
      </c>
      <c r="E668" s="139" t="s">
        <v>1236</v>
      </c>
    </row>
    <row r="669" spans="1:5" ht="31.5">
      <c r="A669" s="39" t="s">
        <v>1242</v>
      </c>
      <c r="B669" s="151" t="s">
        <v>1241</v>
      </c>
      <c r="C669" s="149" t="s">
        <v>1238</v>
      </c>
      <c r="D669" s="150">
        <v>34.468339999999998</v>
      </c>
      <c r="E669" s="139" t="s">
        <v>1237</v>
      </c>
    </row>
    <row r="670" spans="1:5">
      <c r="A670" s="38"/>
      <c r="B670" s="151"/>
      <c r="C670" s="148" t="s">
        <v>38</v>
      </c>
      <c r="D670" s="150">
        <v>0.50441000000000003</v>
      </c>
      <c r="E670" s="139" t="s">
        <v>1236</v>
      </c>
    </row>
    <row r="671" spans="1:5" ht="31.5">
      <c r="A671" s="39" t="s">
        <v>1240</v>
      </c>
      <c r="B671" s="39" t="s">
        <v>1239</v>
      </c>
      <c r="C671" s="149" t="s">
        <v>1238</v>
      </c>
      <c r="D671" s="150">
        <v>15.37631</v>
      </c>
      <c r="E671" s="139" t="s">
        <v>1237</v>
      </c>
    </row>
    <row r="672" spans="1:5">
      <c r="A672" s="38"/>
      <c r="B672" s="38"/>
      <c r="C672" s="148" t="s">
        <v>38</v>
      </c>
      <c r="D672" s="150">
        <v>0.41069</v>
      </c>
      <c r="E672" s="139" t="s">
        <v>1236</v>
      </c>
    </row>
    <row r="673" spans="1:5">
      <c r="A673" s="147" t="s">
        <v>1231</v>
      </c>
      <c r="B673" s="146"/>
      <c r="C673" s="145"/>
      <c r="D673" s="144">
        <f>SUM(D657:D672)</f>
        <v>196.28494999999998</v>
      </c>
      <c r="E673" s="139"/>
    </row>
    <row r="674" spans="1:5">
      <c r="A674" s="39" t="s">
        <v>1235</v>
      </c>
      <c r="B674" s="39" t="s">
        <v>1235</v>
      </c>
      <c r="C674" s="149" t="s">
        <v>1234</v>
      </c>
      <c r="D674" s="119">
        <v>19.894159999999999</v>
      </c>
      <c r="E674" s="139" t="s">
        <v>1233</v>
      </c>
    </row>
    <row r="675" spans="1:5">
      <c r="A675" s="38"/>
      <c r="B675" s="38"/>
      <c r="C675" s="148" t="s">
        <v>38</v>
      </c>
      <c r="D675" s="119">
        <v>0.27716000000000002</v>
      </c>
      <c r="E675" s="139" t="s">
        <v>1232</v>
      </c>
    </row>
    <row r="676" spans="1:5">
      <c r="A676" s="147" t="s">
        <v>1231</v>
      </c>
      <c r="B676" s="146"/>
      <c r="C676" s="145"/>
      <c r="D676" s="144">
        <f>D674+D675</f>
        <v>20.171319999999998</v>
      </c>
      <c r="E676" s="139"/>
    </row>
    <row r="677" spans="1:5">
      <c r="A677" s="143" t="s">
        <v>1230</v>
      </c>
      <c r="B677" s="142"/>
      <c r="C677" s="141"/>
      <c r="D677" s="102"/>
      <c r="E677" s="139"/>
    </row>
    <row r="678" spans="1:5">
      <c r="A678" s="140" t="s">
        <v>1229</v>
      </c>
      <c r="B678" s="140"/>
      <c r="C678" s="140"/>
      <c r="D678" s="102"/>
      <c r="E678" s="139"/>
    </row>
    <row r="679" spans="1:5">
      <c r="A679" s="39" t="s">
        <v>1228</v>
      </c>
      <c r="B679" s="39" t="s">
        <v>1227</v>
      </c>
      <c r="C679" s="85" t="s">
        <v>1208</v>
      </c>
      <c r="D679" s="102">
        <v>98.530240000000006</v>
      </c>
      <c r="E679" s="133" t="s">
        <v>1207</v>
      </c>
    </row>
    <row r="680" spans="1:5">
      <c r="A680" s="38"/>
      <c r="B680" s="38"/>
      <c r="C680" s="83" t="s">
        <v>38</v>
      </c>
      <c r="D680" s="102">
        <v>1.46495</v>
      </c>
      <c r="E680" s="133" t="s">
        <v>481</v>
      </c>
    </row>
    <row r="681" spans="1:5">
      <c r="A681" s="39" t="s">
        <v>1226</v>
      </c>
      <c r="B681" s="39" t="s">
        <v>1225</v>
      </c>
      <c r="C681" s="85" t="s">
        <v>1208</v>
      </c>
      <c r="D681" s="102">
        <v>86.077860000000001</v>
      </c>
      <c r="E681" s="133" t="s">
        <v>1207</v>
      </c>
    </row>
    <row r="682" spans="1:5">
      <c r="A682" s="38"/>
      <c r="B682" s="38"/>
      <c r="C682" s="83" t="s">
        <v>38</v>
      </c>
      <c r="D682" s="102">
        <v>1.27959</v>
      </c>
      <c r="E682" s="133" t="s">
        <v>481</v>
      </c>
    </row>
    <row r="683" spans="1:5">
      <c r="A683" s="39" t="s">
        <v>1224</v>
      </c>
      <c r="B683" s="39" t="s">
        <v>1223</v>
      </c>
      <c r="C683" s="85" t="s">
        <v>1208</v>
      </c>
      <c r="D683" s="102">
        <v>124.64811</v>
      </c>
      <c r="E683" s="133" t="s">
        <v>1207</v>
      </c>
    </row>
    <row r="684" spans="1:5">
      <c r="A684" s="38"/>
      <c r="B684" s="38"/>
      <c r="C684" s="83" t="s">
        <v>38</v>
      </c>
      <c r="D684" s="102">
        <v>1.85405</v>
      </c>
      <c r="E684" s="133" t="s">
        <v>481</v>
      </c>
    </row>
    <row r="685" spans="1:5">
      <c r="A685" s="39" t="s">
        <v>1222</v>
      </c>
      <c r="B685" s="39" t="s">
        <v>1221</v>
      </c>
      <c r="C685" s="85" t="s">
        <v>1208</v>
      </c>
      <c r="D685" s="102">
        <v>66.13955</v>
      </c>
      <c r="E685" s="133" t="s">
        <v>1207</v>
      </c>
    </row>
    <row r="686" spans="1:5">
      <c r="A686" s="38"/>
      <c r="B686" s="38"/>
      <c r="C686" s="83" t="s">
        <v>38</v>
      </c>
      <c r="D686" s="102">
        <v>0.97926999999999997</v>
      </c>
      <c r="E686" s="133" t="s">
        <v>481</v>
      </c>
    </row>
    <row r="687" spans="1:5">
      <c r="A687" s="39" t="s">
        <v>1220</v>
      </c>
      <c r="B687" s="39" t="s">
        <v>1219</v>
      </c>
      <c r="C687" s="85" t="s">
        <v>1208</v>
      </c>
      <c r="D687" s="102">
        <v>39.788609999999998</v>
      </c>
      <c r="E687" s="133" t="s">
        <v>1207</v>
      </c>
    </row>
    <row r="688" spans="1:5">
      <c r="A688" s="38"/>
      <c r="B688" s="38"/>
      <c r="C688" s="83" t="s">
        <v>38</v>
      </c>
      <c r="D688" s="102">
        <v>0.59155000000000002</v>
      </c>
      <c r="E688" s="133" t="s">
        <v>481</v>
      </c>
    </row>
    <row r="689" spans="1:5">
      <c r="A689" s="39" t="s">
        <v>1218</v>
      </c>
      <c r="B689" s="39" t="s">
        <v>1217</v>
      </c>
      <c r="C689" s="85" t="s">
        <v>1208</v>
      </c>
      <c r="D689" s="102">
        <v>95.376469999999998</v>
      </c>
      <c r="E689" s="133" t="s">
        <v>1207</v>
      </c>
    </row>
    <row r="690" spans="1:5">
      <c r="A690" s="38"/>
      <c r="B690" s="38"/>
      <c r="C690" s="83" t="s">
        <v>38</v>
      </c>
      <c r="D690" s="102">
        <v>1.41804</v>
      </c>
      <c r="E690" s="133" t="s">
        <v>481</v>
      </c>
    </row>
    <row r="691" spans="1:5">
      <c r="A691" s="39" t="s">
        <v>1216</v>
      </c>
      <c r="B691" s="39" t="s">
        <v>1215</v>
      </c>
      <c r="C691" s="85" t="s">
        <v>1208</v>
      </c>
      <c r="D691" s="102">
        <v>36.329320000000003</v>
      </c>
      <c r="E691" s="133" t="s">
        <v>1207</v>
      </c>
    </row>
    <row r="692" spans="1:5">
      <c r="A692" s="38"/>
      <c r="B692" s="38"/>
      <c r="C692" s="83" t="s">
        <v>38</v>
      </c>
      <c r="D692" s="102">
        <v>0.54008</v>
      </c>
      <c r="E692" s="133" t="s">
        <v>481</v>
      </c>
    </row>
    <row r="693" spans="1:5">
      <c r="A693" s="39" t="s">
        <v>1214</v>
      </c>
      <c r="B693" s="39" t="s">
        <v>1213</v>
      </c>
      <c r="C693" s="85" t="s">
        <v>1208</v>
      </c>
      <c r="D693" s="102">
        <v>141.767</v>
      </c>
      <c r="E693" s="133" t="s">
        <v>1207</v>
      </c>
    </row>
    <row r="694" spans="1:5">
      <c r="A694" s="38"/>
      <c r="B694" s="38"/>
      <c r="C694" s="83" t="s">
        <v>38</v>
      </c>
      <c r="D694" s="102">
        <v>2.10798</v>
      </c>
      <c r="E694" s="133" t="s">
        <v>481</v>
      </c>
    </row>
    <row r="695" spans="1:5">
      <c r="A695" s="39" t="s">
        <v>1212</v>
      </c>
      <c r="B695" s="39" t="s">
        <v>1211</v>
      </c>
      <c r="C695" s="85" t="s">
        <v>1208</v>
      </c>
      <c r="D695" s="119">
        <v>196.85906</v>
      </c>
      <c r="E695" s="133" t="s">
        <v>1207</v>
      </c>
    </row>
    <row r="696" spans="1:5">
      <c r="A696" s="38"/>
      <c r="B696" s="38"/>
      <c r="C696" s="83" t="s">
        <v>38</v>
      </c>
      <c r="D696" s="119">
        <v>2.9269699999999998</v>
      </c>
      <c r="E696" s="133" t="s">
        <v>481</v>
      </c>
    </row>
    <row r="697" spans="1:5">
      <c r="A697" s="39" t="s">
        <v>1210</v>
      </c>
      <c r="B697" s="39" t="s">
        <v>1209</v>
      </c>
      <c r="C697" s="85" t="s">
        <v>1208</v>
      </c>
      <c r="D697" s="119">
        <v>99.713530000000006</v>
      </c>
      <c r="E697" s="133" t="s">
        <v>1207</v>
      </c>
    </row>
    <row r="698" spans="1:5">
      <c r="A698" s="38"/>
      <c r="B698" s="38"/>
      <c r="C698" s="83" t="s">
        <v>38</v>
      </c>
      <c r="D698" s="119">
        <v>1.4825200000000001</v>
      </c>
      <c r="E698" s="133" t="s">
        <v>481</v>
      </c>
    </row>
    <row r="699" spans="1:5" ht="31.5">
      <c r="A699" s="24" t="s">
        <v>1206</v>
      </c>
      <c r="B699" s="138" t="s">
        <v>1205</v>
      </c>
      <c r="C699" s="138" t="s">
        <v>1205</v>
      </c>
      <c r="D699" s="137">
        <v>198.26599999999999</v>
      </c>
      <c r="E699" s="136" t="s">
        <v>1204</v>
      </c>
    </row>
    <row r="700" spans="1:5">
      <c r="A700" s="130" t="s">
        <v>1149</v>
      </c>
      <c r="B700" s="24"/>
      <c r="C700" s="78"/>
      <c r="D700" s="132">
        <f>SUM(D679:D699)</f>
        <v>1198.14075</v>
      </c>
      <c r="E700" s="131"/>
    </row>
    <row r="701" spans="1:5">
      <c r="A701" s="135" t="s">
        <v>1203</v>
      </c>
      <c r="B701" s="135"/>
      <c r="C701" s="135"/>
      <c r="D701" s="135"/>
      <c r="E701" s="134"/>
    </row>
    <row r="702" spans="1:5" ht="31.5">
      <c r="A702" s="39" t="s">
        <v>1202</v>
      </c>
      <c r="B702" s="39" t="s">
        <v>1201</v>
      </c>
      <c r="C702" s="82" t="s">
        <v>1190</v>
      </c>
      <c r="D702" s="102">
        <v>25.614799999999999</v>
      </c>
      <c r="E702" s="133" t="s">
        <v>1189</v>
      </c>
    </row>
    <row r="703" spans="1:5" ht="31.5">
      <c r="A703" s="38"/>
      <c r="B703" s="38"/>
      <c r="C703" s="83" t="s">
        <v>38</v>
      </c>
      <c r="D703" s="102">
        <v>0.40142</v>
      </c>
      <c r="E703" s="133" t="s">
        <v>1188</v>
      </c>
    </row>
    <row r="704" spans="1:5" ht="31.5">
      <c r="A704" s="39" t="s">
        <v>1200</v>
      </c>
      <c r="B704" s="39" t="s">
        <v>1199</v>
      </c>
      <c r="C704" s="82" t="s">
        <v>1190</v>
      </c>
      <c r="D704" s="102">
        <v>31.70308</v>
      </c>
      <c r="E704" s="133" t="s">
        <v>1189</v>
      </c>
    </row>
    <row r="705" spans="1:5" ht="31.5">
      <c r="A705" s="38"/>
      <c r="B705" s="38"/>
      <c r="C705" s="83" t="s">
        <v>38</v>
      </c>
      <c r="D705" s="102">
        <v>0.49730999999999997</v>
      </c>
      <c r="E705" s="133" t="s">
        <v>1188</v>
      </c>
    </row>
    <row r="706" spans="1:5" ht="31.5">
      <c r="A706" s="39" t="s">
        <v>1198</v>
      </c>
      <c r="B706" s="39" t="s">
        <v>1197</v>
      </c>
      <c r="C706" s="82" t="s">
        <v>1190</v>
      </c>
      <c r="D706" s="102">
        <v>19.668980000000001</v>
      </c>
      <c r="E706" s="133" t="s">
        <v>1189</v>
      </c>
    </row>
    <row r="707" spans="1:5" ht="31.5">
      <c r="A707" s="38"/>
      <c r="B707" s="38"/>
      <c r="C707" s="83" t="s">
        <v>38</v>
      </c>
      <c r="D707" s="102">
        <v>0.30948999999999999</v>
      </c>
      <c r="E707" s="133" t="s">
        <v>1188</v>
      </c>
    </row>
    <row r="708" spans="1:5" ht="31.5">
      <c r="A708" s="39" t="s">
        <v>1196</v>
      </c>
      <c r="B708" s="39" t="s">
        <v>1195</v>
      </c>
      <c r="C708" s="82" t="s">
        <v>1190</v>
      </c>
      <c r="D708" s="102">
        <v>19.668980000000001</v>
      </c>
      <c r="E708" s="133" t="s">
        <v>1189</v>
      </c>
    </row>
    <row r="709" spans="1:5" ht="31.5">
      <c r="A709" s="38"/>
      <c r="B709" s="38"/>
      <c r="C709" s="83" t="s">
        <v>38</v>
      </c>
      <c r="D709" s="102">
        <v>0.30948999999999999</v>
      </c>
      <c r="E709" s="133" t="s">
        <v>1188</v>
      </c>
    </row>
    <row r="710" spans="1:5" ht="31.5">
      <c r="A710" s="39" t="s">
        <v>1194</v>
      </c>
      <c r="B710" s="39" t="s">
        <v>1193</v>
      </c>
      <c r="C710" s="82" t="s">
        <v>1190</v>
      </c>
      <c r="D710" s="102">
        <v>14.016719999999999</v>
      </c>
      <c r="E710" s="133" t="s">
        <v>1189</v>
      </c>
    </row>
    <row r="711" spans="1:5" ht="31.5">
      <c r="A711" s="38"/>
      <c r="B711" s="38"/>
      <c r="C711" s="83" t="s">
        <v>38</v>
      </c>
      <c r="D711" s="102">
        <v>0.21940000000000001</v>
      </c>
      <c r="E711" s="133" t="s">
        <v>1188</v>
      </c>
    </row>
    <row r="712" spans="1:5" ht="31.5">
      <c r="A712" s="39" t="s">
        <v>1192</v>
      </c>
      <c r="B712" s="39" t="s">
        <v>1191</v>
      </c>
      <c r="C712" s="82" t="s">
        <v>1190</v>
      </c>
      <c r="D712" s="102">
        <v>24.549869999999999</v>
      </c>
      <c r="E712" s="133" t="s">
        <v>1189</v>
      </c>
    </row>
    <row r="713" spans="1:5" ht="31.5">
      <c r="A713" s="38"/>
      <c r="B713" s="38"/>
      <c r="C713" s="83" t="s">
        <v>38</v>
      </c>
      <c r="D713" s="102">
        <v>0.38479999999999998</v>
      </c>
      <c r="E713" s="133" t="s">
        <v>1188</v>
      </c>
    </row>
    <row r="714" spans="1:5">
      <c r="A714" s="130" t="s">
        <v>1149</v>
      </c>
      <c r="B714" s="24"/>
      <c r="C714" s="78"/>
      <c r="D714" s="132">
        <f>SUM(D702:D713)</f>
        <v>137.34434000000002</v>
      </c>
      <c r="E714" s="131"/>
    </row>
    <row r="715" spans="1:5">
      <c r="A715" s="20"/>
      <c r="B715" s="130" t="s">
        <v>1187</v>
      </c>
      <c r="C715" s="20"/>
      <c r="D715" s="129">
        <f>+D545+D599+D603+D610+D643+D654+D673+D676+D700+D714</f>
        <v>7014.7666699999991</v>
      </c>
      <c r="E715" s="128"/>
    </row>
    <row r="716" spans="1:5">
      <c r="A716" s="127" t="s">
        <v>1186</v>
      </c>
      <c r="B716" s="126"/>
      <c r="C716" s="126"/>
      <c r="D716" s="126"/>
      <c r="E716" s="125"/>
    </row>
    <row r="717" spans="1:5">
      <c r="A717" s="99">
        <v>4216030</v>
      </c>
      <c r="B717" s="98">
        <v>2240</v>
      </c>
      <c r="C717" s="124"/>
      <c r="D717" s="123"/>
      <c r="E717" s="122"/>
    </row>
    <row r="718" spans="1:5" ht="47.25">
      <c r="A718" s="101" t="s">
        <v>1185</v>
      </c>
      <c r="B718" s="101" t="s">
        <v>1185</v>
      </c>
      <c r="C718" s="120" t="s">
        <v>1179</v>
      </c>
      <c r="D718" s="119">
        <v>28.611599999999999</v>
      </c>
      <c r="E718" s="92" t="s">
        <v>1134</v>
      </c>
    </row>
    <row r="719" spans="1:5" ht="47.25">
      <c r="A719" s="101" t="s">
        <v>1184</v>
      </c>
      <c r="B719" s="101" t="s">
        <v>1184</v>
      </c>
      <c r="C719" s="120" t="s">
        <v>1179</v>
      </c>
      <c r="D719" s="119">
        <v>37.043480000000002</v>
      </c>
      <c r="E719" s="92" t="s">
        <v>1134</v>
      </c>
    </row>
    <row r="720" spans="1:5" ht="47.25">
      <c r="A720" s="101" t="s">
        <v>1183</v>
      </c>
      <c r="B720" s="101" t="s">
        <v>1183</v>
      </c>
      <c r="C720" s="120" t="s">
        <v>1179</v>
      </c>
      <c r="D720" s="119">
        <v>54.050719999999998</v>
      </c>
      <c r="E720" s="92" t="s">
        <v>1134</v>
      </c>
    </row>
    <row r="721" spans="1:5" ht="47.25">
      <c r="A721" s="101" t="s">
        <v>1175</v>
      </c>
      <c r="B721" s="101" t="s">
        <v>1175</v>
      </c>
      <c r="C721" s="120" t="s">
        <v>1179</v>
      </c>
      <c r="D721" s="121">
        <v>23.331029999999998</v>
      </c>
      <c r="E721" s="92" t="s">
        <v>1134</v>
      </c>
    </row>
    <row r="722" spans="1:5" ht="47.25">
      <c r="A722" s="101" t="s">
        <v>1182</v>
      </c>
      <c r="B722" s="101" t="s">
        <v>1182</v>
      </c>
      <c r="C722" s="120" t="s">
        <v>1179</v>
      </c>
      <c r="D722" s="121">
        <v>16.826499999999999</v>
      </c>
      <c r="E722" s="92" t="s">
        <v>1134</v>
      </c>
    </row>
    <row r="723" spans="1:5" ht="47.25">
      <c r="A723" s="101" t="s">
        <v>1181</v>
      </c>
      <c r="B723" s="101" t="s">
        <v>1181</v>
      </c>
      <c r="C723" s="120" t="s">
        <v>1179</v>
      </c>
      <c r="D723" s="119">
        <v>14.63124</v>
      </c>
      <c r="E723" s="92" t="s">
        <v>1134</v>
      </c>
    </row>
    <row r="724" spans="1:5" ht="47.25">
      <c r="A724" s="24" t="s">
        <v>1180</v>
      </c>
      <c r="B724" s="24" t="s">
        <v>1180</v>
      </c>
      <c r="C724" s="120" t="s">
        <v>1179</v>
      </c>
      <c r="D724" s="119">
        <v>34.30547</v>
      </c>
      <c r="E724" s="92" t="s">
        <v>1134</v>
      </c>
    </row>
    <row r="725" spans="1:5">
      <c r="A725" s="118"/>
      <c r="B725" s="118"/>
      <c r="C725" s="118"/>
      <c r="D725" s="117">
        <f>D718+D719+D720+D721+D722+D723+D724</f>
        <v>208.80004000000002</v>
      </c>
      <c r="E725" s="116"/>
    </row>
    <row r="726" spans="1:5">
      <c r="A726" s="99">
        <v>4216011</v>
      </c>
      <c r="B726" s="98">
        <v>2240</v>
      </c>
      <c r="C726" s="115"/>
      <c r="D726" s="114"/>
      <c r="E726" s="113"/>
    </row>
    <row r="727" spans="1:5" ht="63">
      <c r="A727" s="101" t="s">
        <v>1178</v>
      </c>
      <c r="B727" s="101" t="s">
        <v>1178</v>
      </c>
      <c r="C727" s="96" t="s">
        <v>1165</v>
      </c>
      <c r="D727" s="112">
        <v>99.996350000000007</v>
      </c>
      <c r="E727" s="111" t="s">
        <v>1167</v>
      </c>
    </row>
    <row r="728" spans="1:5" ht="63">
      <c r="A728" s="24" t="s">
        <v>1177</v>
      </c>
      <c r="B728" s="24" t="s">
        <v>1177</v>
      </c>
      <c r="C728" s="96" t="s">
        <v>1165</v>
      </c>
      <c r="D728" s="109">
        <v>99.946889999999996</v>
      </c>
      <c r="E728" s="111" t="s">
        <v>1167</v>
      </c>
    </row>
    <row r="729" spans="1:5" ht="63">
      <c r="A729" s="24" t="s">
        <v>1176</v>
      </c>
      <c r="B729" s="24" t="s">
        <v>1176</v>
      </c>
      <c r="C729" s="96" t="s">
        <v>1165</v>
      </c>
      <c r="D729" s="109">
        <f>49.24084+0.74011</f>
        <v>49.98095</v>
      </c>
      <c r="E729" s="111" t="s">
        <v>1167</v>
      </c>
    </row>
    <row r="730" spans="1:5" ht="63">
      <c r="A730" s="24" t="s">
        <v>1175</v>
      </c>
      <c r="B730" s="24" t="s">
        <v>1175</v>
      </c>
      <c r="C730" s="96" t="s">
        <v>1165</v>
      </c>
      <c r="D730" s="109">
        <v>49.982689999999998</v>
      </c>
      <c r="E730" s="111" t="s">
        <v>1167</v>
      </c>
    </row>
    <row r="731" spans="1:5" ht="63">
      <c r="A731" s="110" t="s">
        <v>1174</v>
      </c>
      <c r="B731" s="110" t="s">
        <v>1174</v>
      </c>
      <c r="C731" s="96" t="s">
        <v>1165</v>
      </c>
      <c r="D731" s="109">
        <v>101.66901</v>
      </c>
      <c r="E731" s="108" t="s">
        <v>1169</v>
      </c>
    </row>
    <row r="732" spans="1:5" ht="63">
      <c r="A732" s="37" t="s">
        <v>1173</v>
      </c>
      <c r="B732" s="37" t="s">
        <v>1173</v>
      </c>
      <c r="C732" s="96" t="s">
        <v>1165</v>
      </c>
      <c r="D732" s="109">
        <v>99.924400000000006</v>
      </c>
      <c r="E732" s="111" t="s">
        <v>1167</v>
      </c>
    </row>
    <row r="733" spans="1:5" ht="63">
      <c r="A733" s="24" t="s">
        <v>1172</v>
      </c>
      <c r="B733" s="24" t="s">
        <v>1172</v>
      </c>
      <c r="C733" s="96" t="s">
        <v>1165</v>
      </c>
      <c r="D733" s="109">
        <v>100.20729</v>
      </c>
      <c r="E733" s="111" t="s">
        <v>1167</v>
      </c>
    </row>
    <row r="734" spans="1:5" ht="63">
      <c r="A734" s="24" t="s">
        <v>1171</v>
      </c>
      <c r="B734" s="24" t="s">
        <v>1171</v>
      </c>
      <c r="C734" s="96" t="s">
        <v>1165</v>
      </c>
      <c r="D734" s="109">
        <v>99.840800000000002</v>
      </c>
      <c r="E734" s="111" t="s">
        <v>1167</v>
      </c>
    </row>
    <row r="735" spans="1:5" ht="63">
      <c r="A735" s="101" t="s">
        <v>1170</v>
      </c>
      <c r="B735" s="101" t="s">
        <v>1170</v>
      </c>
      <c r="C735" s="96" t="s">
        <v>1165</v>
      </c>
      <c r="D735" s="109">
        <v>97.233059999999995</v>
      </c>
      <c r="E735" s="108" t="s">
        <v>1169</v>
      </c>
    </row>
    <row r="736" spans="1:5" ht="63">
      <c r="A736" s="101" t="s">
        <v>1168</v>
      </c>
      <c r="B736" s="101" t="s">
        <v>1168</v>
      </c>
      <c r="C736" s="96" t="s">
        <v>1165</v>
      </c>
      <c r="D736" s="109">
        <v>149.97864000000001</v>
      </c>
      <c r="E736" s="111" t="s">
        <v>1167</v>
      </c>
    </row>
    <row r="737" spans="1:5" ht="63">
      <c r="A737" s="101" t="s">
        <v>1166</v>
      </c>
      <c r="B737" s="101" t="s">
        <v>1166</v>
      </c>
      <c r="C737" s="96" t="s">
        <v>1165</v>
      </c>
      <c r="D737" s="109">
        <v>25.18167</v>
      </c>
      <c r="E737" s="108" t="s">
        <v>1150</v>
      </c>
    </row>
    <row r="738" spans="1:5">
      <c r="A738" s="107" t="s">
        <v>1149</v>
      </c>
      <c r="B738" s="106"/>
      <c r="C738" s="96"/>
      <c r="D738" s="88">
        <f>SUM(D727:D737)</f>
        <v>973.94175000000007</v>
      </c>
      <c r="E738" s="90"/>
    </row>
    <row r="739" spans="1:5" ht="63">
      <c r="A739" s="24" t="s">
        <v>1164</v>
      </c>
      <c r="B739" s="24" t="s">
        <v>1164</v>
      </c>
      <c r="C739" s="96" t="s">
        <v>1151</v>
      </c>
      <c r="D739" s="109">
        <v>24.351690000000001</v>
      </c>
      <c r="E739" s="90" t="s">
        <v>1153</v>
      </c>
    </row>
    <row r="740" spans="1:5" ht="63">
      <c r="A740" s="24" t="s">
        <v>1163</v>
      </c>
      <c r="B740" s="24" t="s">
        <v>1163</v>
      </c>
      <c r="C740" s="96" t="s">
        <v>1151</v>
      </c>
      <c r="D740" s="109">
        <v>296.96600000000001</v>
      </c>
      <c r="E740" s="90" t="s">
        <v>1153</v>
      </c>
    </row>
    <row r="741" spans="1:5" ht="63">
      <c r="A741" s="110" t="s">
        <v>1162</v>
      </c>
      <c r="B741" s="110" t="s">
        <v>1162</v>
      </c>
      <c r="C741" s="96" t="s">
        <v>1151</v>
      </c>
      <c r="D741" s="109">
        <v>597.67388000000005</v>
      </c>
      <c r="E741" s="90" t="s">
        <v>1153</v>
      </c>
    </row>
    <row r="742" spans="1:5" ht="63">
      <c r="A742" s="37" t="s">
        <v>1161</v>
      </c>
      <c r="B742" s="37" t="s">
        <v>1161</v>
      </c>
      <c r="C742" s="96" t="s">
        <v>1151</v>
      </c>
      <c r="D742" s="109">
        <v>1004.937</v>
      </c>
      <c r="E742" s="90" t="s">
        <v>1160</v>
      </c>
    </row>
    <row r="743" spans="1:5" ht="63">
      <c r="A743" s="37" t="s">
        <v>1159</v>
      </c>
      <c r="B743" s="37" t="s">
        <v>1159</v>
      </c>
      <c r="C743" s="96" t="s">
        <v>1151</v>
      </c>
      <c r="D743" s="109">
        <v>95.194008999999994</v>
      </c>
      <c r="E743" s="90" t="s">
        <v>1153</v>
      </c>
    </row>
    <row r="744" spans="1:5" ht="63">
      <c r="A744" s="101" t="s">
        <v>1158</v>
      </c>
      <c r="B744" s="101" t="s">
        <v>1158</v>
      </c>
      <c r="C744" s="96" t="s">
        <v>1151</v>
      </c>
      <c r="D744" s="109">
        <f>179.68005</f>
        <v>179.68004999999999</v>
      </c>
      <c r="E744" s="90" t="s">
        <v>1157</v>
      </c>
    </row>
    <row r="745" spans="1:5" ht="63">
      <c r="A745" s="101" t="s">
        <v>1156</v>
      </c>
      <c r="B745" s="101" t="s">
        <v>1156</v>
      </c>
      <c r="C745" s="96" t="s">
        <v>1151</v>
      </c>
      <c r="D745" s="109">
        <v>42.29318</v>
      </c>
      <c r="E745" s="108" t="s">
        <v>1150</v>
      </c>
    </row>
    <row r="746" spans="1:5" ht="78.75">
      <c r="A746" s="101" t="s">
        <v>1155</v>
      </c>
      <c r="B746" s="101" t="s">
        <v>1154</v>
      </c>
      <c r="C746" s="96" t="s">
        <v>1151</v>
      </c>
      <c r="D746" s="109">
        <v>49.226849999999999</v>
      </c>
      <c r="E746" s="90" t="s">
        <v>1153</v>
      </c>
    </row>
    <row r="747" spans="1:5">
      <c r="A747" s="101"/>
      <c r="B747" s="101"/>
      <c r="C747" s="96"/>
      <c r="D747" s="109"/>
      <c r="E747" s="90"/>
    </row>
    <row r="748" spans="1:5" ht="63">
      <c r="A748" s="101" t="s">
        <v>1152</v>
      </c>
      <c r="B748" s="101" t="s">
        <v>1152</v>
      </c>
      <c r="C748" s="96" t="s">
        <v>1151</v>
      </c>
      <c r="D748" s="109">
        <v>49.866320000000002</v>
      </c>
      <c r="E748" s="108" t="s">
        <v>1150</v>
      </c>
    </row>
    <row r="749" spans="1:5">
      <c r="A749" s="107" t="s">
        <v>1149</v>
      </c>
      <c r="B749" s="106"/>
      <c r="C749" s="96"/>
      <c r="D749" s="88">
        <f>SUM(D739:D748)</f>
        <v>2340.1889790000005</v>
      </c>
      <c r="E749" s="90"/>
    </row>
    <row r="750" spans="1:5">
      <c r="A750" s="99">
        <v>4217461</v>
      </c>
      <c r="B750" s="98">
        <v>2240</v>
      </c>
      <c r="C750" s="96"/>
      <c r="D750" s="105"/>
      <c r="E750" s="90"/>
    </row>
    <row r="751" spans="1:5" ht="47.25">
      <c r="A751" s="101" t="s">
        <v>1148</v>
      </c>
      <c r="B751" s="101" t="s">
        <v>1148</v>
      </c>
      <c r="C751" s="96" t="s">
        <v>1140</v>
      </c>
      <c r="D751" s="104">
        <v>199.64526000000001</v>
      </c>
      <c r="E751" s="90" t="s">
        <v>1139</v>
      </c>
    </row>
    <row r="752" spans="1:5" ht="47.25">
      <c r="A752" s="101" t="s">
        <v>1147</v>
      </c>
      <c r="B752" s="101" t="s">
        <v>1147</v>
      </c>
      <c r="C752" s="96" t="s">
        <v>1140</v>
      </c>
      <c r="D752" s="104">
        <v>199.64526000000001</v>
      </c>
      <c r="E752" s="90" t="s">
        <v>1139</v>
      </c>
    </row>
    <row r="753" spans="1:5" ht="47.25">
      <c r="A753" s="101" t="s">
        <v>1146</v>
      </c>
      <c r="B753" s="101" t="s">
        <v>1146</v>
      </c>
      <c r="C753" s="96" t="s">
        <v>1140</v>
      </c>
      <c r="D753" s="103">
        <v>197.07337000000001</v>
      </c>
      <c r="E753" s="90" t="s">
        <v>1142</v>
      </c>
    </row>
    <row r="754" spans="1:5" ht="47.25">
      <c r="A754" s="101" t="s">
        <v>1145</v>
      </c>
      <c r="B754" s="101" t="s">
        <v>1145</v>
      </c>
      <c r="C754" s="96" t="s">
        <v>1140</v>
      </c>
      <c r="D754" s="103">
        <v>174.15868</v>
      </c>
      <c r="E754" s="90" t="s">
        <v>1142</v>
      </c>
    </row>
    <row r="755" spans="1:5" ht="47.25">
      <c r="A755" s="101" t="s">
        <v>1144</v>
      </c>
      <c r="B755" s="101" t="s">
        <v>1144</v>
      </c>
      <c r="C755" s="96" t="s">
        <v>1140</v>
      </c>
      <c r="D755" s="103">
        <v>180.55345</v>
      </c>
      <c r="E755" s="90" t="s">
        <v>1142</v>
      </c>
    </row>
    <row r="756" spans="1:5" ht="47.25">
      <c r="A756" s="101" t="s">
        <v>1143</v>
      </c>
      <c r="B756" s="101" t="s">
        <v>1143</v>
      </c>
      <c r="C756" s="96" t="s">
        <v>1140</v>
      </c>
      <c r="D756" s="102">
        <v>162.37133</v>
      </c>
      <c r="E756" s="90" t="s">
        <v>1142</v>
      </c>
    </row>
    <row r="757" spans="1:5" ht="47.25">
      <c r="A757" s="101" t="s">
        <v>1141</v>
      </c>
      <c r="B757" s="101" t="s">
        <v>1141</v>
      </c>
      <c r="C757" s="96" t="s">
        <v>1140</v>
      </c>
      <c r="D757" s="102">
        <v>199.64426</v>
      </c>
      <c r="E757" s="90" t="s">
        <v>1139</v>
      </c>
    </row>
    <row r="758" spans="1:5">
      <c r="A758" s="101"/>
      <c r="B758" s="101"/>
      <c r="C758" s="96"/>
      <c r="D758" s="100">
        <f>SUM(D751:D757)</f>
        <v>1313.0916100000002</v>
      </c>
      <c r="E758" s="90"/>
    </row>
    <row r="759" spans="1:5">
      <c r="A759" s="99">
        <v>4218230</v>
      </c>
      <c r="B759" s="98">
        <v>2240</v>
      </c>
      <c r="C759" s="96"/>
      <c r="D759" s="97"/>
      <c r="E759" s="90"/>
    </row>
    <row r="760" spans="1:5">
      <c r="A760" s="94" t="s">
        <v>1138</v>
      </c>
      <c r="B760" s="94" t="s">
        <v>1138</v>
      </c>
      <c r="C760" s="96" t="s">
        <v>1137</v>
      </c>
      <c r="D760" s="95">
        <v>17.368749999999999</v>
      </c>
      <c r="E760" s="92" t="s">
        <v>1134</v>
      </c>
    </row>
    <row r="761" spans="1:5" ht="31.5">
      <c r="A761" s="94" t="s">
        <v>1136</v>
      </c>
      <c r="B761" s="94" t="s">
        <v>1136</v>
      </c>
      <c r="C761" s="24" t="s">
        <v>1135</v>
      </c>
      <c r="D761" s="93">
        <v>121.34147</v>
      </c>
      <c r="E761" s="92" t="s">
        <v>1134</v>
      </c>
    </row>
    <row r="762" spans="1:5">
      <c r="A762" s="24"/>
      <c r="B762" s="24"/>
      <c r="C762" s="24"/>
      <c r="D762" s="91">
        <f>D760+D761</f>
        <v>138.71021999999999</v>
      </c>
      <c r="E762" s="90"/>
    </row>
    <row r="763" spans="1:5">
      <c r="A763" s="21"/>
      <c r="B763" s="21" t="s">
        <v>1</v>
      </c>
      <c r="C763" s="89" t="s">
        <v>0</v>
      </c>
      <c r="D763" s="88">
        <f>+D725+D738+D749+D762+D758</f>
        <v>4974.7325990000008</v>
      </c>
      <c r="E763" s="87" t="s">
        <v>0</v>
      </c>
    </row>
    <row r="764" spans="1:5">
      <c r="A764" s="86" t="s">
        <v>1133</v>
      </c>
      <c r="B764" s="86"/>
      <c r="C764" s="86"/>
      <c r="D764" s="86"/>
      <c r="E764" s="86"/>
    </row>
    <row r="765" spans="1:5">
      <c r="A765" s="83" t="s">
        <v>1128</v>
      </c>
      <c r="B765" s="83" t="s">
        <v>1127</v>
      </c>
      <c r="C765" s="85" t="s">
        <v>1132</v>
      </c>
      <c r="D765" s="81">
        <v>249.571</v>
      </c>
      <c r="E765" s="80" t="s">
        <v>1125</v>
      </c>
    </row>
    <row r="766" spans="1:5" ht="31.5">
      <c r="A766" s="83" t="s">
        <v>1131</v>
      </c>
      <c r="B766" s="83" t="s">
        <v>1127</v>
      </c>
      <c r="C766" s="82" t="s">
        <v>1130</v>
      </c>
      <c r="D766" s="84">
        <v>3.09</v>
      </c>
      <c r="E766" s="80" t="s">
        <v>1129</v>
      </c>
    </row>
    <row r="767" spans="1:5">
      <c r="A767" s="83" t="s">
        <v>1128</v>
      </c>
      <c r="B767" s="83" t="s">
        <v>1127</v>
      </c>
      <c r="C767" s="82" t="s">
        <v>1126</v>
      </c>
      <c r="D767" s="81">
        <v>95.909189999999995</v>
      </c>
      <c r="E767" s="80" t="s">
        <v>1125</v>
      </c>
    </row>
    <row r="768" spans="1:5">
      <c r="A768" s="79"/>
      <c r="B768" s="79" t="s">
        <v>1</v>
      </c>
      <c r="C768" s="78" t="s">
        <v>0</v>
      </c>
      <c r="D768" s="77">
        <f>SUM(D765:D767)</f>
        <v>348.57019000000003</v>
      </c>
      <c r="E768" s="76" t="s">
        <v>0</v>
      </c>
    </row>
    <row r="769" spans="1:5">
      <c r="A769" s="75" t="s">
        <v>1124</v>
      </c>
      <c r="B769" s="75"/>
      <c r="C769" s="75"/>
      <c r="D769" s="75"/>
      <c r="E769" s="75"/>
    </row>
    <row r="770" spans="1:5" ht="31.5">
      <c r="A770" s="69" t="s">
        <v>442</v>
      </c>
      <c r="B770" s="24" t="s">
        <v>1123</v>
      </c>
      <c r="C770" s="62" t="s">
        <v>1123</v>
      </c>
      <c r="D770" s="54">
        <v>7.3853999999999997</v>
      </c>
      <c r="E770" s="53" t="s">
        <v>390</v>
      </c>
    </row>
    <row r="771" spans="1:5" ht="63">
      <c r="A771" s="69" t="s">
        <v>442</v>
      </c>
      <c r="B771" s="24" t="s">
        <v>1122</v>
      </c>
      <c r="C771" s="62" t="s">
        <v>1121</v>
      </c>
      <c r="D771" s="54">
        <v>148.03100000000001</v>
      </c>
      <c r="E771" s="53" t="s">
        <v>1120</v>
      </c>
    </row>
    <row r="772" spans="1:5" ht="63">
      <c r="A772" s="69" t="s">
        <v>442</v>
      </c>
      <c r="B772" s="24" t="s">
        <v>1119</v>
      </c>
      <c r="C772" s="62" t="s">
        <v>1119</v>
      </c>
      <c r="D772" s="54">
        <v>202.67896999999999</v>
      </c>
      <c r="E772" s="52" t="s">
        <v>1118</v>
      </c>
    </row>
    <row r="773" spans="1:5" ht="63">
      <c r="A773" s="69" t="s">
        <v>442</v>
      </c>
      <c r="B773" s="24" t="s">
        <v>1117</v>
      </c>
      <c r="C773" s="62" t="s">
        <v>1117</v>
      </c>
      <c r="D773" s="54">
        <v>18.119420000000002</v>
      </c>
      <c r="E773" s="53" t="s">
        <v>805</v>
      </c>
    </row>
    <row r="774" spans="1:5" ht="47.25">
      <c r="A774" s="69" t="s">
        <v>442</v>
      </c>
      <c r="B774" s="24" t="s">
        <v>1116</v>
      </c>
      <c r="C774" s="62" t="s">
        <v>1116</v>
      </c>
      <c r="D774" s="54">
        <v>173.86940999999999</v>
      </c>
      <c r="E774" s="53" t="s">
        <v>864</v>
      </c>
    </row>
    <row r="775" spans="1:5" ht="47.25">
      <c r="A775" s="69" t="s">
        <v>442</v>
      </c>
      <c r="B775" s="24" t="s">
        <v>1115</v>
      </c>
      <c r="C775" s="62" t="s">
        <v>1115</v>
      </c>
      <c r="D775" s="54">
        <v>24.490950000000002</v>
      </c>
      <c r="E775" s="53" t="s">
        <v>1114</v>
      </c>
    </row>
    <row r="776" spans="1:5" ht="47.25">
      <c r="A776" s="69" t="s">
        <v>442</v>
      </c>
      <c r="B776" s="24" t="s">
        <v>1113</v>
      </c>
      <c r="C776" s="62" t="s">
        <v>1113</v>
      </c>
      <c r="D776" s="54">
        <v>47.018000000000001</v>
      </c>
      <c r="E776" s="53" t="s">
        <v>818</v>
      </c>
    </row>
    <row r="777" spans="1:5" ht="47.25">
      <c r="A777" s="69" t="s">
        <v>41</v>
      </c>
      <c r="B777" s="24" t="s">
        <v>1112</v>
      </c>
      <c r="C777" s="62" t="s">
        <v>1112</v>
      </c>
      <c r="D777" s="36">
        <v>31.350999999999999</v>
      </c>
      <c r="E777" s="53" t="s">
        <v>818</v>
      </c>
    </row>
    <row r="778" spans="1:5" ht="47.25">
      <c r="A778" s="69" t="s">
        <v>41</v>
      </c>
      <c r="B778" s="24" t="s">
        <v>1111</v>
      </c>
      <c r="C778" s="62" t="s">
        <v>1111</v>
      </c>
      <c r="D778" s="36">
        <v>31.309000000000001</v>
      </c>
      <c r="E778" s="53" t="s">
        <v>818</v>
      </c>
    </row>
    <row r="779" spans="1:5" ht="31.5">
      <c r="A779" s="69" t="s">
        <v>41</v>
      </c>
      <c r="B779" s="24" t="s">
        <v>1110</v>
      </c>
      <c r="C779" s="62" t="s">
        <v>1110</v>
      </c>
      <c r="D779" s="36">
        <v>203.28100000000001</v>
      </c>
      <c r="E779" s="52" t="s">
        <v>812</v>
      </c>
    </row>
    <row r="780" spans="1:5" ht="47.25">
      <c r="A780" s="69" t="s">
        <v>41</v>
      </c>
      <c r="B780" s="20" t="s">
        <v>1109</v>
      </c>
      <c r="C780" s="74" t="s">
        <v>1109</v>
      </c>
      <c r="D780" s="36">
        <v>182.23685</v>
      </c>
      <c r="E780" s="52" t="s">
        <v>1108</v>
      </c>
    </row>
    <row r="781" spans="1:5" ht="31.5">
      <c r="A781" s="69" t="s">
        <v>41</v>
      </c>
      <c r="B781" s="24" t="s">
        <v>1107</v>
      </c>
      <c r="C781" s="62" t="s">
        <v>1107</v>
      </c>
      <c r="D781" s="36">
        <v>27.669</v>
      </c>
      <c r="E781" s="52" t="s">
        <v>1105</v>
      </c>
    </row>
    <row r="782" spans="1:5" ht="31.5">
      <c r="A782" s="69" t="s">
        <v>41</v>
      </c>
      <c r="B782" s="24" t="s">
        <v>1106</v>
      </c>
      <c r="C782" s="62" t="s">
        <v>1106</v>
      </c>
      <c r="D782" s="36">
        <v>37.179000000000002</v>
      </c>
      <c r="E782" s="52" t="s">
        <v>1105</v>
      </c>
    </row>
    <row r="783" spans="1:5" ht="31.5">
      <c r="A783" s="69" t="s">
        <v>41</v>
      </c>
      <c r="B783" s="24" t="s">
        <v>1104</v>
      </c>
      <c r="C783" s="62" t="s">
        <v>1104</v>
      </c>
      <c r="D783" s="36">
        <v>12.280670000000001</v>
      </c>
      <c r="E783" s="52" t="s">
        <v>850</v>
      </c>
    </row>
    <row r="784" spans="1:5" ht="31.5">
      <c r="A784" s="69" t="s">
        <v>41</v>
      </c>
      <c r="B784" s="24" t="s">
        <v>1103</v>
      </c>
      <c r="C784" s="62" t="s">
        <v>1103</v>
      </c>
      <c r="D784" s="36">
        <v>20.72532</v>
      </c>
      <c r="E784" s="52" t="s">
        <v>850</v>
      </c>
    </row>
    <row r="785" spans="1:5" ht="47.25">
      <c r="A785" s="69" t="s">
        <v>41</v>
      </c>
      <c r="B785" s="24" t="s">
        <v>1102</v>
      </c>
      <c r="C785" s="62" t="s">
        <v>1102</v>
      </c>
      <c r="D785" s="36">
        <v>3.8237999999999999</v>
      </c>
      <c r="E785" s="52" t="s">
        <v>803</v>
      </c>
    </row>
    <row r="786" spans="1:5" ht="47.25">
      <c r="A786" s="69" t="s">
        <v>41</v>
      </c>
      <c r="B786" s="24" t="s">
        <v>974</v>
      </c>
      <c r="C786" s="62" t="s">
        <v>974</v>
      </c>
      <c r="D786" s="36">
        <v>10.3368</v>
      </c>
      <c r="E786" s="52" t="s">
        <v>803</v>
      </c>
    </row>
    <row r="787" spans="1:5" ht="47.25">
      <c r="A787" s="69" t="s">
        <v>41</v>
      </c>
      <c r="B787" s="24" t="s">
        <v>1101</v>
      </c>
      <c r="C787" s="62" t="s">
        <v>1101</v>
      </c>
      <c r="D787" s="36">
        <v>5.2034000000000002</v>
      </c>
      <c r="E787" s="52" t="s">
        <v>803</v>
      </c>
    </row>
    <row r="788" spans="1:5" ht="47.25">
      <c r="A788" s="69" t="s">
        <v>41</v>
      </c>
      <c r="B788" s="24" t="s">
        <v>1100</v>
      </c>
      <c r="C788" s="62" t="s">
        <v>1100</v>
      </c>
      <c r="D788" s="36">
        <v>23.928000000000001</v>
      </c>
      <c r="E788" s="52" t="s">
        <v>803</v>
      </c>
    </row>
    <row r="789" spans="1:5" ht="63">
      <c r="A789" s="69" t="s">
        <v>41</v>
      </c>
      <c r="B789" s="24" t="s">
        <v>1099</v>
      </c>
      <c r="C789" s="62" t="s">
        <v>1099</v>
      </c>
      <c r="D789" s="36">
        <v>152.7346</v>
      </c>
      <c r="E789" s="52" t="s">
        <v>866</v>
      </c>
    </row>
    <row r="790" spans="1:5" ht="63">
      <c r="A790" s="69" t="s">
        <v>41</v>
      </c>
      <c r="B790" s="20" t="s">
        <v>1098</v>
      </c>
      <c r="C790" s="20" t="s">
        <v>1098</v>
      </c>
      <c r="D790" s="72">
        <f>196.12039+3.45827</f>
        <v>199.57865999999999</v>
      </c>
      <c r="E790" s="52" t="s">
        <v>1036</v>
      </c>
    </row>
    <row r="791" spans="1:5" ht="47.25">
      <c r="A791" s="69" t="s">
        <v>41</v>
      </c>
      <c r="B791" s="24" t="s">
        <v>1097</v>
      </c>
      <c r="C791" s="24" t="s">
        <v>1097</v>
      </c>
      <c r="D791" s="72">
        <f>84.67692+1.58769</f>
        <v>86.26460999999999</v>
      </c>
      <c r="E791" s="52" t="s">
        <v>872</v>
      </c>
    </row>
    <row r="792" spans="1:5" ht="31.5">
      <c r="A792" s="69" t="s">
        <v>41</v>
      </c>
      <c r="B792" s="24" t="s">
        <v>1096</v>
      </c>
      <c r="C792" s="24" t="s">
        <v>1096</v>
      </c>
      <c r="D792" s="72">
        <f>134.613+2.386</f>
        <v>136.999</v>
      </c>
      <c r="E792" s="52" t="s">
        <v>909</v>
      </c>
    </row>
    <row r="793" spans="1:5" ht="31.5">
      <c r="A793" s="69" t="s">
        <v>41</v>
      </c>
      <c r="B793" s="24" t="s">
        <v>1095</v>
      </c>
      <c r="C793" s="24" t="s">
        <v>1095</v>
      </c>
      <c r="D793" s="72">
        <f>186.681+3.314</f>
        <v>189.995</v>
      </c>
      <c r="E793" s="52" t="s">
        <v>909</v>
      </c>
    </row>
    <row r="794" spans="1:5" ht="47.25">
      <c r="A794" s="69" t="s">
        <v>41</v>
      </c>
      <c r="B794" s="24" t="s">
        <v>1094</v>
      </c>
      <c r="C794" s="24" t="s">
        <v>1094</v>
      </c>
      <c r="D794" s="36">
        <v>28.672999999999998</v>
      </c>
      <c r="E794" s="52" t="s">
        <v>803</v>
      </c>
    </row>
    <row r="795" spans="1:5" ht="31.5">
      <c r="A795" s="69" t="s">
        <v>41</v>
      </c>
      <c r="B795" s="24" t="s">
        <v>1093</v>
      </c>
      <c r="C795" s="24" t="s">
        <v>1093</v>
      </c>
      <c r="D795" s="72">
        <f>78.604+1.395</f>
        <v>79.998999999999995</v>
      </c>
      <c r="E795" s="52" t="s">
        <v>909</v>
      </c>
    </row>
    <row r="796" spans="1:5" ht="47.25">
      <c r="A796" s="69" t="s">
        <v>41</v>
      </c>
      <c r="B796" s="20" t="s">
        <v>1092</v>
      </c>
      <c r="C796" s="20" t="s">
        <v>1092</v>
      </c>
      <c r="D796" s="72">
        <f>52.22721+0.91451</f>
        <v>53.141719999999999</v>
      </c>
      <c r="E796" s="52" t="s">
        <v>805</v>
      </c>
    </row>
    <row r="797" spans="1:5" ht="47.25">
      <c r="A797" s="69" t="s">
        <v>41</v>
      </c>
      <c r="B797" s="24" t="s">
        <v>1091</v>
      </c>
      <c r="C797" s="24" t="s">
        <v>1091</v>
      </c>
      <c r="D797" s="72">
        <f>83.76421+1.49867+111.38937+1.99594</f>
        <v>198.64819</v>
      </c>
      <c r="E797" s="52" t="s">
        <v>872</v>
      </c>
    </row>
    <row r="798" spans="1:5" ht="31.5">
      <c r="A798" s="69" t="s">
        <v>41</v>
      </c>
      <c r="B798" s="24" t="s">
        <v>1090</v>
      </c>
      <c r="C798" s="24" t="s">
        <v>1090</v>
      </c>
      <c r="D798" s="72">
        <f>84.437+1.5+1.043+0.018</f>
        <v>86.998000000000005</v>
      </c>
      <c r="E798" s="52" t="s">
        <v>909</v>
      </c>
    </row>
    <row r="799" spans="1:5" ht="47.25">
      <c r="A799" s="69" t="s">
        <v>41</v>
      </c>
      <c r="B799" s="20" t="s">
        <v>1089</v>
      </c>
      <c r="C799" s="20" t="s">
        <v>1089</v>
      </c>
      <c r="D799" s="72">
        <f>64.554+1.146</f>
        <v>65.7</v>
      </c>
      <c r="E799" s="52" t="s">
        <v>909</v>
      </c>
    </row>
    <row r="800" spans="1:5" ht="47.25">
      <c r="A800" s="69" t="s">
        <v>41</v>
      </c>
      <c r="B800" s="20" t="s">
        <v>1088</v>
      </c>
      <c r="C800" s="20" t="s">
        <v>1088</v>
      </c>
      <c r="D800" s="72">
        <f>88.369+1.569</f>
        <v>89.938000000000002</v>
      </c>
      <c r="E800" s="52" t="s">
        <v>909</v>
      </c>
    </row>
    <row r="801" spans="1:5" ht="31.5">
      <c r="A801" s="69" t="s">
        <v>41</v>
      </c>
      <c r="B801" s="24" t="s">
        <v>1087</v>
      </c>
      <c r="C801" s="24" t="s">
        <v>1087</v>
      </c>
      <c r="D801" s="72">
        <f>85.48+1.518</f>
        <v>86.998000000000005</v>
      </c>
      <c r="E801" s="52" t="s">
        <v>909</v>
      </c>
    </row>
    <row r="802" spans="1:5" ht="31.5">
      <c r="A802" s="69" t="s">
        <v>41</v>
      </c>
      <c r="B802" s="24" t="s">
        <v>1086</v>
      </c>
      <c r="C802" s="24" t="s">
        <v>1086</v>
      </c>
      <c r="D802" s="72">
        <v>136.999</v>
      </c>
      <c r="E802" s="52" t="s">
        <v>909</v>
      </c>
    </row>
    <row r="803" spans="1:5" ht="47.25">
      <c r="A803" s="69" t="s">
        <v>41</v>
      </c>
      <c r="B803" s="24" t="s">
        <v>1085</v>
      </c>
      <c r="C803" s="24" t="s">
        <v>1085</v>
      </c>
      <c r="D803" s="36">
        <v>15.004799999999999</v>
      </c>
      <c r="E803" s="52" t="s">
        <v>803</v>
      </c>
    </row>
    <row r="804" spans="1:5" ht="47.25">
      <c r="A804" s="69" t="s">
        <v>41</v>
      </c>
      <c r="B804" s="24" t="s">
        <v>1084</v>
      </c>
      <c r="C804" s="24" t="s">
        <v>1084</v>
      </c>
      <c r="D804" s="36">
        <v>16.849799999999998</v>
      </c>
      <c r="E804" s="52" t="s">
        <v>803</v>
      </c>
    </row>
    <row r="805" spans="1:5" ht="47.25">
      <c r="A805" s="69" t="s">
        <v>41</v>
      </c>
      <c r="B805" s="24" t="s">
        <v>1083</v>
      </c>
      <c r="C805" s="24" t="s">
        <v>1083</v>
      </c>
      <c r="D805" s="36">
        <v>26.479399999999998</v>
      </c>
      <c r="E805" s="52" t="s">
        <v>803</v>
      </c>
    </row>
    <row r="806" spans="1:5" ht="63">
      <c r="A806" s="69" t="s">
        <v>41</v>
      </c>
      <c r="B806" s="20" t="s">
        <v>1082</v>
      </c>
      <c r="C806" s="20" t="s">
        <v>1082</v>
      </c>
      <c r="D806" s="72">
        <f>196.3032+3.018</f>
        <v>199.3212</v>
      </c>
      <c r="E806" s="53" t="s">
        <v>864</v>
      </c>
    </row>
    <row r="807" spans="1:5" ht="63">
      <c r="A807" s="69" t="s">
        <v>41</v>
      </c>
      <c r="B807" s="20" t="s">
        <v>1081</v>
      </c>
      <c r="C807" s="20" t="s">
        <v>1081</v>
      </c>
      <c r="D807" s="72">
        <f>196.2456+3.035</f>
        <v>199.28059999999999</v>
      </c>
      <c r="E807" s="53" t="s">
        <v>864</v>
      </c>
    </row>
    <row r="808" spans="1:5" ht="31.5">
      <c r="A808" s="69" t="s">
        <v>41</v>
      </c>
      <c r="B808" s="24" t="s">
        <v>1080</v>
      </c>
      <c r="C808" s="24" t="s">
        <v>1080</v>
      </c>
      <c r="D808" s="72">
        <f>113.7+1.95662</f>
        <v>115.65662</v>
      </c>
      <c r="E808" s="52" t="s">
        <v>82</v>
      </c>
    </row>
    <row r="809" spans="1:5" ht="63">
      <c r="A809" s="69" t="s">
        <v>41</v>
      </c>
      <c r="B809" s="20" t="s">
        <v>1079</v>
      </c>
      <c r="C809" s="20" t="s">
        <v>1079</v>
      </c>
      <c r="D809" s="72">
        <f>157.02543+2.75331</f>
        <v>159.77874</v>
      </c>
      <c r="E809" s="52" t="s">
        <v>1036</v>
      </c>
    </row>
    <row r="810" spans="1:5" ht="47.25">
      <c r="A810" s="69" t="s">
        <v>41</v>
      </c>
      <c r="B810" s="24" t="s">
        <v>1078</v>
      </c>
      <c r="C810" s="24" t="s">
        <v>1078</v>
      </c>
      <c r="D810" s="72">
        <f>0.59917+33.33551</f>
        <v>33.93468</v>
      </c>
      <c r="E810" s="52" t="s">
        <v>1077</v>
      </c>
    </row>
    <row r="811" spans="1:5" ht="63">
      <c r="A811" s="69" t="s">
        <v>41</v>
      </c>
      <c r="B811" s="20" t="s">
        <v>1076</v>
      </c>
      <c r="C811" s="20" t="s">
        <v>1076</v>
      </c>
      <c r="D811" s="72">
        <f>155.8248+2.37346</f>
        <v>158.19826</v>
      </c>
      <c r="E811" s="52" t="s">
        <v>866</v>
      </c>
    </row>
    <row r="812" spans="1:5" ht="31.5">
      <c r="A812" s="69" t="s">
        <v>41</v>
      </c>
      <c r="B812" s="24" t="s">
        <v>1075</v>
      </c>
      <c r="C812" s="24" t="s">
        <v>1075</v>
      </c>
      <c r="D812" s="36">
        <v>33.428199999999997</v>
      </c>
      <c r="E812" s="52" t="s">
        <v>862</v>
      </c>
    </row>
    <row r="813" spans="1:5" ht="47.25">
      <c r="A813" s="69" t="s">
        <v>41</v>
      </c>
      <c r="B813" s="20" t="s">
        <v>1074</v>
      </c>
      <c r="C813" s="20" t="s">
        <v>1074</v>
      </c>
      <c r="D813" s="72">
        <f>54.478+0.985</f>
        <v>55.463000000000001</v>
      </c>
      <c r="E813" s="52" t="s">
        <v>818</v>
      </c>
    </row>
    <row r="814" spans="1:5" ht="47.25">
      <c r="A814" s="69" t="s">
        <v>41</v>
      </c>
      <c r="B814" s="20" t="s">
        <v>1073</v>
      </c>
      <c r="C814" s="20" t="s">
        <v>1073</v>
      </c>
      <c r="D814" s="72">
        <f>86.726+1.565</f>
        <v>88.290999999999997</v>
      </c>
      <c r="E814" s="52" t="s">
        <v>818</v>
      </c>
    </row>
    <row r="815" spans="1:5" ht="47.25">
      <c r="A815" s="69" t="s">
        <v>41</v>
      </c>
      <c r="B815" s="20" t="s">
        <v>1072</v>
      </c>
      <c r="C815" s="20" t="s">
        <v>1072</v>
      </c>
      <c r="D815" s="72">
        <f>58.352+1.05</f>
        <v>59.401999999999994</v>
      </c>
      <c r="E815" s="52" t="s">
        <v>818</v>
      </c>
    </row>
    <row r="816" spans="1:5" ht="63">
      <c r="A816" s="69" t="s">
        <v>41</v>
      </c>
      <c r="B816" s="20" t="s">
        <v>1071</v>
      </c>
      <c r="C816" s="20" t="s">
        <v>1071</v>
      </c>
      <c r="D816" s="72">
        <f>190.2456+2.925</f>
        <v>193.17060000000001</v>
      </c>
      <c r="E816" s="53" t="s">
        <v>864</v>
      </c>
    </row>
    <row r="817" spans="1:5" ht="31.5">
      <c r="A817" s="69" t="s">
        <v>41</v>
      </c>
      <c r="B817" s="24" t="s">
        <v>1070</v>
      </c>
      <c r="C817" s="24" t="s">
        <v>1070</v>
      </c>
      <c r="D817" s="36">
        <v>33.428199999999997</v>
      </c>
      <c r="E817" s="52" t="s">
        <v>862</v>
      </c>
    </row>
    <row r="818" spans="1:5" ht="31.5">
      <c r="A818" s="69" t="s">
        <v>41</v>
      </c>
      <c r="B818" s="24" t="s">
        <v>1069</v>
      </c>
      <c r="C818" s="24" t="s">
        <v>1069</v>
      </c>
      <c r="D818" s="36">
        <v>33.428199999999997</v>
      </c>
      <c r="E818" s="52" t="s">
        <v>862</v>
      </c>
    </row>
    <row r="819" spans="1:5" ht="31.5">
      <c r="A819" s="69" t="s">
        <v>41</v>
      </c>
      <c r="B819" s="24" t="s">
        <v>1068</v>
      </c>
      <c r="C819" s="24" t="s">
        <v>1068</v>
      </c>
      <c r="D819" s="36">
        <v>33.428199999999997</v>
      </c>
      <c r="E819" s="52" t="s">
        <v>862</v>
      </c>
    </row>
    <row r="820" spans="1:5" ht="47.25">
      <c r="A820" s="69" t="s">
        <v>41</v>
      </c>
      <c r="B820" s="24" t="s">
        <v>1067</v>
      </c>
      <c r="C820" s="24" t="s">
        <v>1067</v>
      </c>
      <c r="D820" s="72">
        <f>109.62494+1.69165</f>
        <v>111.31658999999999</v>
      </c>
      <c r="E820" s="52" t="s">
        <v>857</v>
      </c>
    </row>
    <row r="821" spans="1:5" ht="47.25">
      <c r="A821" s="69" t="s">
        <v>41</v>
      </c>
      <c r="B821" s="24" t="s">
        <v>1066</v>
      </c>
      <c r="C821" s="24" t="s">
        <v>1066</v>
      </c>
      <c r="D821" s="36">
        <v>8.5694800000000004</v>
      </c>
      <c r="E821" s="52" t="s">
        <v>803</v>
      </c>
    </row>
    <row r="822" spans="1:5" ht="31.5">
      <c r="A822" s="69" t="s">
        <v>41</v>
      </c>
      <c r="B822" s="24" t="s">
        <v>1065</v>
      </c>
      <c r="C822" s="24" t="s">
        <v>1065</v>
      </c>
      <c r="D822" s="72">
        <f>93.691+1.63</f>
        <v>95.320999999999998</v>
      </c>
      <c r="E822" s="52" t="s">
        <v>1064</v>
      </c>
    </row>
    <row r="823" spans="1:5" ht="31.5">
      <c r="A823" s="69" t="s">
        <v>41</v>
      </c>
      <c r="B823" s="20" t="s">
        <v>1063</v>
      </c>
      <c r="C823" s="20" t="s">
        <v>1063</v>
      </c>
      <c r="D823" s="72">
        <f>53.44181+0.93263</f>
        <v>54.37444</v>
      </c>
      <c r="E823" s="52" t="s">
        <v>812</v>
      </c>
    </row>
    <row r="824" spans="1:5" ht="47.25">
      <c r="A824" s="69" t="s">
        <v>41</v>
      </c>
      <c r="B824" s="24" t="s">
        <v>1039</v>
      </c>
      <c r="C824" s="24" t="s">
        <v>1039</v>
      </c>
      <c r="D824" s="72">
        <v>20.390470000000001</v>
      </c>
      <c r="E824" s="52" t="s">
        <v>812</v>
      </c>
    </row>
    <row r="825" spans="1:5" ht="47.25">
      <c r="A825" s="69" t="s">
        <v>41</v>
      </c>
      <c r="B825" s="24" t="s">
        <v>1062</v>
      </c>
      <c r="C825" s="24" t="s">
        <v>1062</v>
      </c>
      <c r="D825" s="72">
        <f>199.676+3.553</f>
        <v>203.22899999999998</v>
      </c>
      <c r="E825" s="52" t="s">
        <v>818</v>
      </c>
    </row>
    <row r="826" spans="1:5" ht="47.25">
      <c r="A826" s="69" t="s">
        <v>41</v>
      </c>
      <c r="B826" s="24" t="s">
        <v>1061</v>
      </c>
      <c r="C826" s="24" t="s">
        <v>1061</v>
      </c>
      <c r="D826" s="72">
        <f>127.996+2.221</f>
        <v>130.21699999999998</v>
      </c>
      <c r="E826" s="52" t="s">
        <v>878</v>
      </c>
    </row>
    <row r="827" spans="1:5" ht="31.5">
      <c r="A827" s="69" t="s">
        <v>41</v>
      </c>
      <c r="B827" s="24" t="s">
        <v>1060</v>
      </c>
      <c r="C827" s="24" t="s">
        <v>1060</v>
      </c>
      <c r="D827" s="36">
        <v>7.2468000000000004</v>
      </c>
      <c r="E827" s="52" t="s">
        <v>862</v>
      </c>
    </row>
    <row r="828" spans="1:5" ht="31.5">
      <c r="A828" s="69" t="s">
        <v>41</v>
      </c>
      <c r="B828" s="24" t="s">
        <v>1059</v>
      </c>
      <c r="C828" s="24" t="s">
        <v>1059</v>
      </c>
      <c r="D828" s="36">
        <v>43.762999999999998</v>
      </c>
      <c r="E828" s="52" t="s">
        <v>878</v>
      </c>
    </row>
    <row r="829" spans="1:5" ht="47.25">
      <c r="A829" s="69" t="s">
        <v>41</v>
      </c>
      <c r="B829" s="24" t="s">
        <v>1058</v>
      </c>
      <c r="C829" s="24" t="s">
        <v>1058</v>
      </c>
      <c r="D829" s="36">
        <v>50.911999999999999</v>
      </c>
      <c r="E829" s="52" t="s">
        <v>878</v>
      </c>
    </row>
    <row r="830" spans="1:5" ht="31.5">
      <c r="A830" s="69" t="s">
        <v>41</v>
      </c>
      <c r="B830" s="24" t="s">
        <v>1057</v>
      </c>
      <c r="C830" s="24" t="s">
        <v>1057</v>
      </c>
      <c r="D830" s="36">
        <v>28.155709999999999</v>
      </c>
      <c r="E830" s="52" t="s">
        <v>878</v>
      </c>
    </row>
    <row r="831" spans="1:5" ht="31.5">
      <c r="A831" s="69" t="s">
        <v>41</v>
      </c>
      <c r="B831" s="24" t="s">
        <v>1056</v>
      </c>
      <c r="C831" s="24" t="s">
        <v>1056</v>
      </c>
      <c r="D831" s="36">
        <v>21.388000000000002</v>
      </c>
      <c r="E831" s="52" t="s">
        <v>878</v>
      </c>
    </row>
    <row r="832" spans="1:5" ht="47.25">
      <c r="A832" s="69" t="s">
        <v>41</v>
      </c>
      <c r="B832" s="24" t="s">
        <v>1055</v>
      </c>
      <c r="C832" s="24" t="s">
        <v>1055</v>
      </c>
      <c r="D832" s="72">
        <f>9.48651+0.16022</f>
        <v>9.6467300000000016</v>
      </c>
      <c r="E832" s="52" t="s">
        <v>1054</v>
      </c>
    </row>
    <row r="833" spans="1:5" ht="47.25">
      <c r="A833" s="69" t="s">
        <v>41</v>
      </c>
      <c r="B833" s="24" t="s">
        <v>1053</v>
      </c>
      <c r="C833" s="24" t="s">
        <v>1053</v>
      </c>
      <c r="D833" s="36">
        <v>11.9168</v>
      </c>
      <c r="E833" s="52" t="s">
        <v>803</v>
      </c>
    </row>
    <row r="834" spans="1:5" ht="47.25">
      <c r="A834" s="69" t="s">
        <v>41</v>
      </c>
      <c r="B834" s="24" t="s">
        <v>1052</v>
      </c>
      <c r="C834" s="24" t="s">
        <v>1052</v>
      </c>
      <c r="D834" s="36">
        <v>8.9337999999999997</v>
      </c>
      <c r="E834" s="52" t="s">
        <v>803</v>
      </c>
    </row>
    <row r="835" spans="1:5" ht="47.25">
      <c r="A835" s="69" t="s">
        <v>41</v>
      </c>
      <c r="B835" s="24" t="s">
        <v>1051</v>
      </c>
      <c r="C835" s="24" t="s">
        <v>1051</v>
      </c>
      <c r="D835" s="36">
        <v>18.9834</v>
      </c>
      <c r="E835" s="52" t="s">
        <v>803</v>
      </c>
    </row>
    <row r="836" spans="1:5" ht="47.25">
      <c r="A836" s="69" t="s">
        <v>41</v>
      </c>
      <c r="B836" s="24" t="s">
        <v>1050</v>
      </c>
      <c r="C836" s="24" t="s">
        <v>1050</v>
      </c>
      <c r="D836" s="36">
        <v>36.581200000000003</v>
      </c>
      <c r="E836" s="52" t="s">
        <v>803</v>
      </c>
    </row>
    <row r="837" spans="1:5" ht="47.25">
      <c r="A837" s="69" t="s">
        <v>41</v>
      </c>
      <c r="B837" s="24" t="s">
        <v>1049</v>
      </c>
      <c r="C837" s="24" t="s">
        <v>1049</v>
      </c>
      <c r="D837" s="72">
        <f>101.23446+1.8157</f>
        <v>103.05016000000001</v>
      </c>
      <c r="E837" s="52" t="s">
        <v>872</v>
      </c>
    </row>
    <row r="838" spans="1:5" ht="47.25">
      <c r="A838" s="69" t="s">
        <v>41</v>
      </c>
      <c r="B838" s="20" t="s">
        <v>1048</v>
      </c>
      <c r="C838" s="20" t="s">
        <v>1048</v>
      </c>
      <c r="D838" s="72">
        <f>199.39397+3.53201</f>
        <v>202.92598000000001</v>
      </c>
      <c r="E838" s="52" t="s">
        <v>825</v>
      </c>
    </row>
    <row r="839" spans="1:5" ht="31.5">
      <c r="A839" s="69" t="s">
        <v>41</v>
      </c>
      <c r="B839" s="24" t="s">
        <v>1047</v>
      </c>
      <c r="C839" s="24" t="s">
        <v>1047</v>
      </c>
      <c r="D839" s="72">
        <f>85.48+1.518</f>
        <v>86.998000000000005</v>
      </c>
      <c r="E839" s="52" t="s">
        <v>909</v>
      </c>
    </row>
    <row r="840" spans="1:5" ht="63">
      <c r="A840" s="69" t="s">
        <v>41</v>
      </c>
      <c r="B840" s="20" t="s">
        <v>1046</v>
      </c>
      <c r="C840" s="20" t="s">
        <v>1046</v>
      </c>
      <c r="D840" s="72">
        <v>107.3746</v>
      </c>
      <c r="E840" s="52" t="s">
        <v>864</v>
      </c>
    </row>
    <row r="841" spans="1:5" ht="31.5">
      <c r="A841" s="69" t="s">
        <v>41</v>
      </c>
      <c r="B841" s="20" t="s">
        <v>1045</v>
      </c>
      <c r="C841" s="20" t="s">
        <v>1045</v>
      </c>
      <c r="D841" s="72">
        <f>179.973+3.189</f>
        <v>183.16200000000001</v>
      </c>
      <c r="E841" s="52" t="s">
        <v>818</v>
      </c>
    </row>
    <row r="842" spans="1:5" ht="47.25">
      <c r="A842" s="69" t="s">
        <v>41</v>
      </c>
      <c r="B842" s="20" t="s">
        <v>1044</v>
      </c>
      <c r="C842" s="20" t="s">
        <v>1044</v>
      </c>
      <c r="D842" s="72">
        <f>176.70038+2.67869</f>
        <v>179.37906999999998</v>
      </c>
      <c r="E842" s="52" t="s">
        <v>1043</v>
      </c>
    </row>
    <row r="843" spans="1:5" ht="31.5">
      <c r="A843" s="69" t="s">
        <v>41</v>
      </c>
      <c r="B843" s="24" t="s">
        <v>1042</v>
      </c>
      <c r="C843" s="24" t="s">
        <v>1042</v>
      </c>
      <c r="D843" s="72">
        <f>169.689+2.89969</f>
        <v>172.58868999999999</v>
      </c>
      <c r="E843" s="52" t="s">
        <v>82</v>
      </c>
    </row>
    <row r="844" spans="1:5" ht="47.25">
      <c r="A844" s="69" t="s">
        <v>41</v>
      </c>
      <c r="B844" s="20" t="s">
        <v>1041</v>
      </c>
      <c r="C844" s="20" t="s">
        <v>1041</v>
      </c>
      <c r="D844" s="73">
        <f>195.487+3.401</f>
        <v>198.88800000000001</v>
      </c>
      <c r="E844" s="52" t="s">
        <v>234</v>
      </c>
    </row>
    <row r="845" spans="1:5" ht="31.5">
      <c r="A845" s="69" t="s">
        <v>41</v>
      </c>
      <c r="B845" s="20" t="s">
        <v>1040</v>
      </c>
      <c r="C845" s="20" t="s">
        <v>1040</v>
      </c>
      <c r="D845" s="73">
        <f>196.21623+3.46672</f>
        <v>199.68295000000001</v>
      </c>
      <c r="E845" s="52" t="s">
        <v>825</v>
      </c>
    </row>
    <row r="846" spans="1:5" ht="47.25">
      <c r="A846" s="69" t="s">
        <v>41</v>
      </c>
      <c r="B846" s="24" t="s">
        <v>1039</v>
      </c>
      <c r="C846" s="24" t="s">
        <v>1039</v>
      </c>
      <c r="D846" s="36">
        <v>106.97161</v>
      </c>
      <c r="E846" s="52" t="s">
        <v>1001</v>
      </c>
    </row>
    <row r="847" spans="1:5" ht="63">
      <c r="A847" s="69" t="s">
        <v>41</v>
      </c>
      <c r="B847" s="20" t="s">
        <v>1038</v>
      </c>
      <c r="C847" s="20" t="s">
        <v>1038</v>
      </c>
      <c r="D847" s="72">
        <f>169.30288+2.97084</f>
        <v>172.27372</v>
      </c>
      <c r="E847" s="52" t="s">
        <v>1036</v>
      </c>
    </row>
    <row r="848" spans="1:5" ht="63">
      <c r="A848" s="69" t="s">
        <v>41</v>
      </c>
      <c r="B848" s="20" t="s">
        <v>1037</v>
      </c>
      <c r="C848" s="20" t="s">
        <v>1037</v>
      </c>
      <c r="D848" s="72">
        <f>3.06085+175.84814</f>
        <v>178.90898999999999</v>
      </c>
      <c r="E848" s="52" t="s">
        <v>1036</v>
      </c>
    </row>
    <row r="849" spans="1:5" ht="47.25">
      <c r="A849" s="69" t="s">
        <v>41</v>
      </c>
      <c r="B849" s="20" t="s">
        <v>1035</v>
      </c>
      <c r="C849" s="20" t="s">
        <v>1035</v>
      </c>
      <c r="D849" s="72">
        <f>21.709+0.381</f>
        <v>22.09</v>
      </c>
      <c r="E849" s="52" t="s">
        <v>909</v>
      </c>
    </row>
    <row r="850" spans="1:5" ht="47.25">
      <c r="A850" s="69" t="s">
        <v>41</v>
      </c>
      <c r="B850" s="20" t="s">
        <v>1034</v>
      </c>
      <c r="C850" s="20" t="s">
        <v>1034</v>
      </c>
      <c r="D850" s="72">
        <f>42.10015+0.74077</f>
        <v>42.840919999999997</v>
      </c>
      <c r="E850" s="52" t="s">
        <v>1001</v>
      </c>
    </row>
    <row r="851" spans="1:5" ht="31.5">
      <c r="A851" s="69" t="s">
        <v>41</v>
      </c>
      <c r="B851" s="24" t="s">
        <v>1033</v>
      </c>
      <c r="C851" s="24" t="s">
        <v>1033</v>
      </c>
      <c r="D851" s="72">
        <f>50.24388+0.88061</f>
        <v>51.124489999999994</v>
      </c>
      <c r="E851" s="52" t="s">
        <v>1001</v>
      </c>
    </row>
    <row r="852" spans="1:5" ht="47.25">
      <c r="A852" s="69" t="s">
        <v>41</v>
      </c>
      <c r="B852" s="20" t="s">
        <v>1032</v>
      </c>
      <c r="C852" s="20" t="s">
        <v>1032</v>
      </c>
      <c r="D852" s="72">
        <f>61.10403+1.06578</f>
        <v>62.169809999999998</v>
      </c>
      <c r="E852" s="52" t="s">
        <v>1001</v>
      </c>
    </row>
    <row r="853" spans="1:5" ht="63">
      <c r="A853" s="69" t="s">
        <v>41</v>
      </c>
      <c r="B853" s="20" t="s">
        <v>1031</v>
      </c>
      <c r="C853" s="20" t="s">
        <v>1031</v>
      </c>
      <c r="D853" s="72">
        <f>74.80609+1.30816</f>
        <v>76.114249999999998</v>
      </c>
      <c r="E853" s="52" t="s">
        <v>1001</v>
      </c>
    </row>
    <row r="854" spans="1:5" ht="31.5">
      <c r="A854" s="69" t="s">
        <v>41</v>
      </c>
      <c r="B854" s="24" t="s">
        <v>1030</v>
      </c>
      <c r="C854" s="24" t="s">
        <v>1030</v>
      </c>
      <c r="D854" s="72">
        <f>48.25985+0.84561</f>
        <v>49.105460000000001</v>
      </c>
      <c r="E854" s="52" t="s">
        <v>1001</v>
      </c>
    </row>
    <row r="855" spans="1:5" ht="47.25">
      <c r="A855" s="69" t="s">
        <v>41</v>
      </c>
      <c r="B855" s="20" t="s">
        <v>1029</v>
      </c>
      <c r="C855" s="20" t="s">
        <v>1029</v>
      </c>
      <c r="D855" s="72">
        <f>143.54433+2.51836</f>
        <v>146.06269</v>
      </c>
      <c r="E855" s="52" t="s">
        <v>1001</v>
      </c>
    </row>
    <row r="856" spans="1:5" ht="47.25">
      <c r="A856" s="69" t="s">
        <v>41</v>
      </c>
      <c r="B856" s="20" t="s">
        <v>1028</v>
      </c>
      <c r="C856" s="20" t="s">
        <v>1028</v>
      </c>
      <c r="D856" s="72">
        <f>53.27517+0.93194</f>
        <v>54.20711</v>
      </c>
      <c r="E856" s="52" t="s">
        <v>1001</v>
      </c>
    </row>
    <row r="857" spans="1:5" ht="47.25">
      <c r="A857" s="69" t="s">
        <v>41</v>
      </c>
      <c r="B857" s="20" t="s">
        <v>1027</v>
      </c>
      <c r="C857" s="20" t="s">
        <v>1027</v>
      </c>
      <c r="D857" s="72">
        <f>27.52801+0.4843</f>
        <v>28.012309999999999</v>
      </c>
      <c r="E857" s="52" t="s">
        <v>1001</v>
      </c>
    </row>
    <row r="858" spans="1:5" ht="47.25">
      <c r="A858" s="69" t="s">
        <v>41</v>
      </c>
      <c r="B858" s="20" t="s">
        <v>1026</v>
      </c>
      <c r="C858" s="20" t="s">
        <v>1026</v>
      </c>
      <c r="D858" s="72">
        <f>27.52801+0.4843</f>
        <v>28.012309999999999</v>
      </c>
      <c r="E858" s="52" t="s">
        <v>1001</v>
      </c>
    </row>
    <row r="859" spans="1:5" ht="47.25">
      <c r="A859" s="69" t="s">
        <v>41</v>
      </c>
      <c r="B859" s="20" t="s">
        <v>1025</v>
      </c>
      <c r="C859" s="20" t="s">
        <v>1025</v>
      </c>
      <c r="D859" s="72">
        <f>109.32414+1.91375</f>
        <v>111.23788999999999</v>
      </c>
      <c r="E859" s="52" t="s">
        <v>1001</v>
      </c>
    </row>
    <row r="860" spans="1:5" ht="47.25">
      <c r="A860" s="69" t="s">
        <v>41</v>
      </c>
      <c r="B860" s="20" t="s">
        <v>1024</v>
      </c>
      <c r="C860" s="20" t="s">
        <v>1024</v>
      </c>
      <c r="D860" s="72">
        <f>47.98814+0.84132</f>
        <v>48.829460000000005</v>
      </c>
      <c r="E860" s="52" t="s">
        <v>1001</v>
      </c>
    </row>
    <row r="861" spans="1:5" ht="47.25">
      <c r="A861" s="69" t="s">
        <v>41</v>
      </c>
      <c r="B861" s="24" t="s">
        <v>1023</v>
      </c>
      <c r="C861" s="24" t="s">
        <v>1023</v>
      </c>
      <c r="D861" s="72">
        <f>57.98512+1.01484</f>
        <v>58.999960000000002</v>
      </c>
      <c r="E861" s="52" t="s">
        <v>1001</v>
      </c>
    </row>
    <row r="862" spans="1:5" ht="31.5">
      <c r="A862" s="69" t="s">
        <v>41</v>
      </c>
      <c r="B862" s="24" t="s">
        <v>1022</v>
      </c>
      <c r="C862" s="24" t="s">
        <v>1022</v>
      </c>
      <c r="D862" s="36">
        <v>36.447360000000003</v>
      </c>
      <c r="E862" s="52" t="s">
        <v>850</v>
      </c>
    </row>
    <row r="863" spans="1:5" ht="31.5">
      <c r="A863" s="69" t="s">
        <v>41</v>
      </c>
      <c r="B863" s="24" t="s">
        <v>1021</v>
      </c>
      <c r="C863" s="24" t="s">
        <v>1021</v>
      </c>
      <c r="D863" s="36">
        <v>72.894760000000005</v>
      </c>
      <c r="E863" s="52" t="s">
        <v>850</v>
      </c>
    </row>
    <row r="864" spans="1:5" ht="47.25">
      <c r="A864" s="69" t="s">
        <v>41</v>
      </c>
      <c r="B864" s="24" t="s">
        <v>1020</v>
      </c>
      <c r="C864" s="24" t="s">
        <v>1020</v>
      </c>
      <c r="D864" s="36">
        <v>78.280339999999995</v>
      </c>
      <c r="E864" s="52" t="s">
        <v>850</v>
      </c>
    </row>
    <row r="865" spans="1:5" ht="47.25">
      <c r="A865" s="69" t="s">
        <v>41</v>
      </c>
      <c r="B865" s="20" t="s">
        <v>1019</v>
      </c>
      <c r="C865" s="20" t="s">
        <v>1019</v>
      </c>
      <c r="D865" s="72">
        <f>126.86034+2.23948</f>
        <v>129.09981999999999</v>
      </c>
      <c r="E865" s="52" t="s">
        <v>952</v>
      </c>
    </row>
    <row r="866" spans="1:5" ht="47.25">
      <c r="A866" s="69" t="s">
        <v>41</v>
      </c>
      <c r="B866" s="20" t="s">
        <v>1018</v>
      </c>
      <c r="C866" s="20" t="s">
        <v>1018</v>
      </c>
      <c r="D866" s="72">
        <f>126.86034+2.23948</f>
        <v>129.09981999999999</v>
      </c>
      <c r="E866" s="52" t="s">
        <v>952</v>
      </c>
    </row>
    <row r="867" spans="1:5" ht="47.25">
      <c r="A867" s="69" t="s">
        <v>41</v>
      </c>
      <c r="B867" s="20" t="s">
        <v>1017</v>
      </c>
      <c r="C867" s="20" t="s">
        <v>1017</v>
      </c>
      <c r="D867" s="72">
        <f>195.532+3.468</f>
        <v>199</v>
      </c>
      <c r="E867" s="52" t="s">
        <v>909</v>
      </c>
    </row>
    <row r="868" spans="1:5" ht="31.5">
      <c r="A868" s="69" t="s">
        <v>41</v>
      </c>
      <c r="B868" s="24" t="s">
        <v>1016</v>
      </c>
      <c r="C868" s="24" t="s">
        <v>1016</v>
      </c>
      <c r="D868" s="72">
        <f>27.962+0.493</f>
        <v>28.454999999999998</v>
      </c>
      <c r="E868" s="52" t="s">
        <v>903</v>
      </c>
    </row>
    <row r="869" spans="1:5" ht="47.25">
      <c r="A869" s="69" t="s">
        <v>41</v>
      </c>
      <c r="B869" s="20" t="s">
        <v>1015</v>
      </c>
      <c r="C869" s="20" t="s">
        <v>1015</v>
      </c>
      <c r="D869" s="72">
        <f>83.529+1.479</f>
        <v>85.007999999999996</v>
      </c>
      <c r="E869" s="52" t="s">
        <v>909</v>
      </c>
    </row>
    <row r="870" spans="1:5" ht="31.5">
      <c r="A870" s="69" t="s">
        <v>41</v>
      </c>
      <c r="B870" s="24" t="s">
        <v>1014</v>
      </c>
      <c r="C870" s="24" t="s">
        <v>1014</v>
      </c>
      <c r="D870" s="72">
        <f>148.582+2.579</f>
        <v>151.161</v>
      </c>
      <c r="E870" s="52" t="s">
        <v>903</v>
      </c>
    </row>
    <row r="871" spans="1:5" ht="47.25">
      <c r="A871" s="69" t="s">
        <v>41</v>
      </c>
      <c r="B871" s="20" t="s">
        <v>1013</v>
      </c>
      <c r="C871" s="20" t="s">
        <v>1013</v>
      </c>
      <c r="D871" s="72">
        <f>86.83503+1.52016</f>
        <v>88.355190000000007</v>
      </c>
      <c r="E871" s="52" t="s">
        <v>1001</v>
      </c>
    </row>
    <row r="872" spans="1:5" ht="31.5">
      <c r="A872" s="69" t="s">
        <v>41</v>
      </c>
      <c r="B872" s="24" t="s">
        <v>1012</v>
      </c>
      <c r="C872" s="24" t="s">
        <v>1012</v>
      </c>
      <c r="D872" s="72">
        <f>198.742+3.346</f>
        <v>202.08799999999999</v>
      </c>
      <c r="E872" s="52" t="s">
        <v>903</v>
      </c>
    </row>
    <row r="873" spans="1:5" ht="47.25">
      <c r="A873" s="69" t="s">
        <v>41</v>
      </c>
      <c r="B873" s="24" t="s">
        <v>1011</v>
      </c>
      <c r="C873" s="24" t="s">
        <v>1011</v>
      </c>
      <c r="D873" s="72">
        <f>193.52+3.372</f>
        <v>196.892</v>
      </c>
      <c r="E873" s="52" t="s">
        <v>878</v>
      </c>
    </row>
    <row r="874" spans="1:5" ht="47.25">
      <c r="A874" s="69" t="s">
        <v>41</v>
      </c>
      <c r="B874" s="20" t="s">
        <v>1010</v>
      </c>
      <c r="C874" s="20" t="s">
        <v>1010</v>
      </c>
      <c r="D874" s="72">
        <f>196.504+3.486</f>
        <v>199.98999999999998</v>
      </c>
      <c r="E874" s="52" t="s">
        <v>909</v>
      </c>
    </row>
    <row r="875" spans="1:5" ht="31.5">
      <c r="A875" s="69" t="s">
        <v>41</v>
      </c>
      <c r="B875" s="20" t="s">
        <v>1009</v>
      </c>
      <c r="C875" s="20" t="s">
        <v>1009</v>
      </c>
      <c r="D875" s="72">
        <f>47.08889+0.83732</f>
        <v>47.926209999999998</v>
      </c>
      <c r="E875" s="52" t="s">
        <v>909</v>
      </c>
    </row>
    <row r="876" spans="1:5" ht="63">
      <c r="A876" s="69" t="s">
        <v>41</v>
      </c>
      <c r="B876" s="20" t="s">
        <v>1008</v>
      </c>
      <c r="C876" s="20" t="s">
        <v>1008</v>
      </c>
      <c r="D876" s="72">
        <f>194.57083+3.00606</f>
        <v>197.57688999999999</v>
      </c>
      <c r="E876" s="52" t="s">
        <v>1006</v>
      </c>
    </row>
    <row r="877" spans="1:5" ht="63">
      <c r="A877" s="69" t="s">
        <v>41</v>
      </c>
      <c r="B877" s="20" t="s">
        <v>1007</v>
      </c>
      <c r="C877" s="20" t="s">
        <v>1007</v>
      </c>
      <c r="D877" s="72">
        <f>192.67318+2.98064</f>
        <v>195.65382</v>
      </c>
      <c r="E877" s="52" t="s">
        <v>1006</v>
      </c>
    </row>
    <row r="878" spans="1:5" ht="47.25">
      <c r="A878" s="69" t="s">
        <v>41</v>
      </c>
      <c r="B878" s="20" t="s">
        <v>1005</v>
      </c>
      <c r="C878" s="20" t="s">
        <v>1005</v>
      </c>
      <c r="D878" s="72">
        <f>158.081+2.807</f>
        <v>160.88799999999998</v>
      </c>
      <c r="E878" s="52" t="s">
        <v>909</v>
      </c>
    </row>
    <row r="879" spans="1:5" ht="31.5">
      <c r="A879" s="69" t="s">
        <v>41</v>
      </c>
      <c r="B879" s="24" t="s">
        <v>1004</v>
      </c>
      <c r="C879" s="24" t="s">
        <v>1004</v>
      </c>
      <c r="D879" s="36">
        <v>37.419550000000001</v>
      </c>
      <c r="E879" s="52" t="s">
        <v>850</v>
      </c>
    </row>
    <row r="880" spans="1:5" ht="47.25">
      <c r="A880" s="69" t="s">
        <v>41</v>
      </c>
      <c r="B880" s="20" t="s">
        <v>1003</v>
      </c>
      <c r="C880" s="20" t="s">
        <v>1003</v>
      </c>
      <c r="D880" s="72">
        <f>173.972+3.223</f>
        <v>177.19500000000002</v>
      </c>
      <c r="E880" s="52" t="s">
        <v>71</v>
      </c>
    </row>
    <row r="881" spans="1:5" ht="31.5">
      <c r="A881" s="69" t="s">
        <v>41</v>
      </c>
      <c r="B881" s="24" t="s">
        <v>1002</v>
      </c>
      <c r="C881" s="24" t="s">
        <v>1002</v>
      </c>
      <c r="D881" s="72">
        <f>199.33979+3.48549</f>
        <v>202.82527999999999</v>
      </c>
      <c r="E881" s="52" t="s">
        <v>1001</v>
      </c>
    </row>
    <row r="882" spans="1:5" ht="31.5">
      <c r="A882" s="69" t="s">
        <v>41</v>
      </c>
      <c r="B882" s="20" t="s">
        <v>1000</v>
      </c>
      <c r="C882" s="20" t="s">
        <v>1000</v>
      </c>
      <c r="D882" s="73">
        <f>78.22573+1.36665</f>
        <v>79.592379999999991</v>
      </c>
      <c r="E882" s="52" t="s">
        <v>825</v>
      </c>
    </row>
    <row r="883" spans="1:5" ht="47.25">
      <c r="A883" s="69" t="s">
        <v>41</v>
      </c>
      <c r="B883" s="20" t="s">
        <v>999</v>
      </c>
      <c r="C883" s="20" t="s">
        <v>999</v>
      </c>
      <c r="D883" s="73">
        <f>196.06+3.41</f>
        <v>199.47</v>
      </c>
      <c r="E883" s="52" t="s">
        <v>234</v>
      </c>
    </row>
    <row r="884" spans="1:5" ht="47.25">
      <c r="A884" s="69" t="s">
        <v>41</v>
      </c>
      <c r="B884" s="20" t="s">
        <v>998</v>
      </c>
      <c r="C884" s="20" t="s">
        <v>998</v>
      </c>
      <c r="D884" s="72">
        <f>173.75+3.243</f>
        <v>176.99299999999999</v>
      </c>
      <c r="E884" s="52" t="s">
        <v>71</v>
      </c>
    </row>
    <row r="885" spans="1:5" ht="31.5">
      <c r="A885" s="69" t="s">
        <v>41</v>
      </c>
      <c r="B885" s="24" t="s">
        <v>997</v>
      </c>
      <c r="C885" s="24" t="s">
        <v>997</v>
      </c>
      <c r="D885" s="72">
        <f>199.59142+3.47518</f>
        <v>203.06659999999999</v>
      </c>
      <c r="E885" s="52" t="s">
        <v>952</v>
      </c>
    </row>
    <row r="886" spans="1:5" ht="31.5">
      <c r="A886" s="69" t="s">
        <v>41</v>
      </c>
      <c r="B886" s="24" t="s">
        <v>996</v>
      </c>
      <c r="C886" s="24" t="s">
        <v>996</v>
      </c>
      <c r="D886" s="72">
        <f>74.703+1.297</f>
        <v>76</v>
      </c>
      <c r="E886" s="52" t="s">
        <v>909</v>
      </c>
    </row>
    <row r="887" spans="1:5" ht="47.25">
      <c r="A887" s="69" t="s">
        <v>41</v>
      </c>
      <c r="B887" s="20" t="s">
        <v>995</v>
      </c>
      <c r="C887" s="20" t="s">
        <v>995</v>
      </c>
      <c r="D887" s="72">
        <f>194.70523+2.92479</f>
        <v>197.63002</v>
      </c>
      <c r="E887" s="52" t="s">
        <v>994</v>
      </c>
    </row>
    <row r="888" spans="1:5" ht="31.5">
      <c r="A888" s="69" t="s">
        <v>41</v>
      </c>
      <c r="B888" s="24" t="s">
        <v>993</v>
      </c>
      <c r="C888" s="24" t="s">
        <v>993</v>
      </c>
      <c r="D888" s="36">
        <v>37.419550000000001</v>
      </c>
      <c r="E888" s="52" t="s">
        <v>850</v>
      </c>
    </row>
    <row r="889" spans="1:5" ht="31.5">
      <c r="A889" s="69" t="s">
        <v>41</v>
      </c>
      <c r="B889" s="24" t="s">
        <v>992</v>
      </c>
      <c r="C889" s="24" t="s">
        <v>992</v>
      </c>
      <c r="D889" s="36">
        <v>37.419550000000001</v>
      </c>
      <c r="E889" s="52" t="s">
        <v>850</v>
      </c>
    </row>
    <row r="890" spans="1:5" ht="31.5">
      <c r="A890" s="69" t="s">
        <v>41</v>
      </c>
      <c r="B890" s="24" t="s">
        <v>991</v>
      </c>
      <c r="C890" s="24" t="s">
        <v>991</v>
      </c>
      <c r="D890" s="36">
        <v>37.419550000000001</v>
      </c>
      <c r="E890" s="52" t="s">
        <v>850</v>
      </c>
    </row>
    <row r="891" spans="1:5" ht="47.25">
      <c r="A891" s="69" t="s">
        <v>41</v>
      </c>
      <c r="B891" s="20" t="s">
        <v>990</v>
      </c>
      <c r="C891" s="20" t="s">
        <v>990</v>
      </c>
      <c r="D891" s="72">
        <f>72.51642+1.12278</f>
        <v>73.639200000000002</v>
      </c>
      <c r="E891" s="52" t="s">
        <v>866</v>
      </c>
    </row>
    <row r="892" spans="1:5" ht="47.25">
      <c r="A892" s="69" t="s">
        <v>41</v>
      </c>
      <c r="B892" s="24" t="s">
        <v>989</v>
      </c>
      <c r="C892" s="24" t="s">
        <v>989</v>
      </c>
      <c r="D892" s="72">
        <f>140.12424+2.44697</f>
        <v>142.57120999999998</v>
      </c>
      <c r="E892" s="52" t="s">
        <v>988</v>
      </c>
    </row>
    <row r="893" spans="1:5" ht="47.25">
      <c r="A893" s="69" t="s">
        <v>41</v>
      </c>
      <c r="B893" s="20" t="s">
        <v>987</v>
      </c>
      <c r="C893" s="20" t="s">
        <v>987</v>
      </c>
      <c r="D893" s="72">
        <f>195.25945+3.43392</f>
        <v>198.69336999999999</v>
      </c>
      <c r="E893" s="52" t="s">
        <v>952</v>
      </c>
    </row>
    <row r="894" spans="1:5" ht="47.25">
      <c r="A894" s="69" t="s">
        <v>41</v>
      </c>
      <c r="B894" s="20" t="s">
        <v>986</v>
      </c>
      <c r="C894" s="20" t="s">
        <v>986</v>
      </c>
      <c r="D894" s="73">
        <f>40+0.711</f>
        <v>40.710999999999999</v>
      </c>
      <c r="E894" s="52" t="s">
        <v>932</v>
      </c>
    </row>
    <row r="895" spans="1:5" ht="47.25">
      <c r="A895" s="69" t="s">
        <v>41</v>
      </c>
      <c r="B895" s="20" t="s">
        <v>985</v>
      </c>
      <c r="C895" s="20" t="s">
        <v>985</v>
      </c>
      <c r="D895" s="73">
        <f>199.92624+3.48185</f>
        <v>203.40809000000002</v>
      </c>
      <c r="E895" s="52" t="s">
        <v>890</v>
      </c>
    </row>
    <row r="896" spans="1:5" ht="47.25">
      <c r="A896" s="69" t="s">
        <v>41</v>
      </c>
      <c r="B896" s="24" t="s">
        <v>984</v>
      </c>
      <c r="C896" s="24" t="s">
        <v>984</v>
      </c>
      <c r="D896" s="72">
        <f>147.9768+2.25</f>
        <v>150.2268</v>
      </c>
      <c r="E896" s="52" t="s">
        <v>983</v>
      </c>
    </row>
    <row r="897" spans="1:5" ht="47.25">
      <c r="A897" s="69" t="s">
        <v>41</v>
      </c>
      <c r="B897" s="20" t="s">
        <v>982</v>
      </c>
      <c r="C897" s="20" t="s">
        <v>982</v>
      </c>
      <c r="D897" s="72">
        <f>114.99+1.78434</f>
        <v>116.77434</v>
      </c>
      <c r="E897" s="52" t="s">
        <v>942</v>
      </c>
    </row>
    <row r="898" spans="1:5" ht="47.25">
      <c r="A898" s="69" t="s">
        <v>41</v>
      </c>
      <c r="B898" s="20" t="s">
        <v>981</v>
      </c>
      <c r="C898" s="20" t="s">
        <v>981</v>
      </c>
      <c r="D898" s="72">
        <f>169.26+2.62645</f>
        <v>171.88645</v>
      </c>
      <c r="E898" s="52" t="s">
        <v>942</v>
      </c>
    </row>
    <row r="899" spans="1:5" ht="47.25">
      <c r="A899" s="69" t="s">
        <v>41</v>
      </c>
      <c r="B899" s="20" t="s">
        <v>980</v>
      </c>
      <c r="C899" s="20" t="s">
        <v>980</v>
      </c>
      <c r="D899" s="72">
        <f>142.92+2.21777</f>
        <v>145.13776999999999</v>
      </c>
      <c r="E899" s="52" t="s">
        <v>942</v>
      </c>
    </row>
    <row r="900" spans="1:5" ht="47.25">
      <c r="A900" s="69" t="s">
        <v>41</v>
      </c>
      <c r="B900" s="24" t="s">
        <v>979</v>
      </c>
      <c r="C900" s="24" t="s">
        <v>979</v>
      </c>
      <c r="D900" s="36">
        <v>36.576599999999999</v>
      </c>
      <c r="E900" s="52" t="s">
        <v>803</v>
      </c>
    </row>
    <row r="901" spans="1:5" ht="47.25">
      <c r="A901" s="69" t="s">
        <v>41</v>
      </c>
      <c r="B901" s="24" t="s">
        <v>978</v>
      </c>
      <c r="C901" s="24" t="s">
        <v>978</v>
      </c>
      <c r="D901" s="36">
        <v>36.576599999999999</v>
      </c>
      <c r="E901" s="52" t="s">
        <v>803</v>
      </c>
    </row>
    <row r="902" spans="1:5" ht="47.25">
      <c r="A902" s="69" t="s">
        <v>41</v>
      </c>
      <c r="B902" s="24" t="s">
        <v>977</v>
      </c>
      <c r="C902" s="24" t="s">
        <v>977</v>
      </c>
      <c r="D902" s="36">
        <v>36.576599999999999</v>
      </c>
      <c r="E902" s="52" t="s">
        <v>803</v>
      </c>
    </row>
    <row r="903" spans="1:5" ht="47.25">
      <c r="A903" s="69" t="s">
        <v>41</v>
      </c>
      <c r="B903" s="24" t="s">
        <v>976</v>
      </c>
      <c r="C903" s="24" t="s">
        <v>976</v>
      </c>
      <c r="D903" s="36">
        <v>36.576599999999999</v>
      </c>
      <c r="E903" s="52" t="s">
        <v>803</v>
      </c>
    </row>
    <row r="904" spans="1:5" ht="47.25">
      <c r="A904" s="69" t="s">
        <v>41</v>
      </c>
      <c r="B904" s="24" t="s">
        <v>975</v>
      </c>
      <c r="C904" s="24" t="s">
        <v>975</v>
      </c>
      <c r="D904" s="36">
        <v>36.581200000000003</v>
      </c>
      <c r="E904" s="52" t="s">
        <v>803</v>
      </c>
    </row>
    <row r="905" spans="1:5" ht="47.25">
      <c r="A905" s="69" t="s">
        <v>41</v>
      </c>
      <c r="B905" s="24" t="s">
        <v>974</v>
      </c>
      <c r="C905" s="24" t="s">
        <v>974</v>
      </c>
      <c r="D905" s="36">
        <v>36.576599999999999</v>
      </c>
      <c r="E905" s="52" t="s">
        <v>803</v>
      </c>
    </row>
    <row r="906" spans="1:5" ht="47.25">
      <c r="A906" s="69" t="s">
        <v>41</v>
      </c>
      <c r="B906" s="24" t="s">
        <v>973</v>
      </c>
      <c r="C906" s="24" t="s">
        <v>973</v>
      </c>
      <c r="D906" s="36">
        <v>5.2476000000000003</v>
      </c>
      <c r="E906" s="52" t="s">
        <v>803</v>
      </c>
    </row>
    <row r="907" spans="1:5" ht="47.25">
      <c r="A907" s="69" t="s">
        <v>41</v>
      </c>
      <c r="B907" s="24" t="s">
        <v>972</v>
      </c>
      <c r="C907" s="24" t="s">
        <v>972</v>
      </c>
      <c r="D907" s="36">
        <v>5.7152000000000003</v>
      </c>
      <c r="E907" s="52" t="s">
        <v>803</v>
      </c>
    </row>
    <row r="908" spans="1:5" ht="47.25">
      <c r="A908" s="69" t="s">
        <v>41</v>
      </c>
      <c r="B908" s="24" t="s">
        <v>971</v>
      </c>
      <c r="C908" s="24" t="s">
        <v>971</v>
      </c>
      <c r="D908" s="36">
        <v>20.158999999999999</v>
      </c>
      <c r="E908" s="52" t="s">
        <v>803</v>
      </c>
    </row>
    <row r="909" spans="1:5" ht="47.25">
      <c r="A909" s="69" t="s">
        <v>41</v>
      </c>
      <c r="B909" s="24" t="s">
        <v>970</v>
      </c>
      <c r="C909" s="24" t="s">
        <v>970</v>
      </c>
      <c r="D909" s="36">
        <v>73.150599999999997</v>
      </c>
      <c r="E909" s="52" t="s">
        <v>803</v>
      </c>
    </row>
    <row r="910" spans="1:5" ht="47.25">
      <c r="A910" s="69" t="s">
        <v>41</v>
      </c>
      <c r="B910" s="24" t="s">
        <v>969</v>
      </c>
      <c r="C910" s="24" t="s">
        <v>969</v>
      </c>
      <c r="D910" s="36">
        <v>73.150599999999997</v>
      </c>
      <c r="E910" s="52" t="s">
        <v>803</v>
      </c>
    </row>
    <row r="911" spans="1:5" ht="47.25">
      <c r="A911" s="69" t="s">
        <v>41</v>
      </c>
      <c r="B911" s="24" t="s">
        <v>968</v>
      </c>
      <c r="C911" s="24" t="s">
        <v>968</v>
      </c>
      <c r="D911" s="36">
        <v>8.5090000000000003</v>
      </c>
      <c r="E911" s="52" t="s">
        <v>803</v>
      </c>
    </row>
    <row r="912" spans="1:5" ht="47.25">
      <c r="A912" s="69" t="s">
        <v>41</v>
      </c>
      <c r="B912" s="24" t="s">
        <v>967</v>
      </c>
      <c r="C912" s="24" t="s">
        <v>967</v>
      </c>
      <c r="D912" s="36">
        <v>9.8336000000000006</v>
      </c>
      <c r="E912" s="52" t="s">
        <v>803</v>
      </c>
    </row>
    <row r="913" spans="1:5" ht="47.25">
      <c r="A913" s="69" t="s">
        <v>41</v>
      </c>
      <c r="B913" s="24" t="s">
        <v>966</v>
      </c>
      <c r="C913" s="24" t="s">
        <v>966</v>
      </c>
      <c r="D913" s="36">
        <v>38.814799999999998</v>
      </c>
      <c r="E913" s="52" t="s">
        <v>803</v>
      </c>
    </row>
    <row r="914" spans="1:5" ht="47.25">
      <c r="A914" s="69" t="s">
        <v>41</v>
      </c>
      <c r="B914" s="24" t="s">
        <v>965</v>
      </c>
      <c r="C914" s="24" t="s">
        <v>965</v>
      </c>
      <c r="D914" s="36">
        <v>12.807399999999999</v>
      </c>
      <c r="E914" s="52" t="s">
        <v>803</v>
      </c>
    </row>
    <row r="915" spans="1:5" ht="47.25">
      <c r="A915" s="69" t="s">
        <v>41</v>
      </c>
      <c r="B915" s="24" t="s">
        <v>964</v>
      </c>
      <c r="C915" s="24" t="s">
        <v>964</v>
      </c>
      <c r="D915" s="70">
        <f>134.88958+2.07355</f>
        <v>136.96313000000001</v>
      </c>
      <c r="E915" s="52" t="s">
        <v>962</v>
      </c>
    </row>
    <row r="916" spans="1:5" ht="47.25">
      <c r="A916" s="69" t="s">
        <v>41</v>
      </c>
      <c r="B916" s="24" t="s">
        <v>963</v>
      </c>
      <c r="C916" s="24" t="s">
        <v>963</v>
      </c>
      <c r="D916" s="70">
        <f>97.96529+1.51424</f>
        <v>99.479529999999997</v>
      </c>
      <c r="E916" s="52" t="s">
        <v>962</v>
      </c>
    </row>
    <row r="917" spans="1:5" ht="47.25">
      <c r="A917" s="69" t="s">
        <v>41</v>
      </c>
      <c r="B917" s="24" t="s">
        <v>961</v>
      </c>
      <c r="C917" s="24" t="s">
        <v>961</v>
      </c>
      <c r="D917" s="70">
        <f>76.23101+1.1799+100.50865+1.55077</f>
        <v>179.47032999999999</v>
      </c>
      <c r="E917" s="52" t="s">
        <v>866</v>
      </c>
    </row>
    <row r="918" spans="1:5" ht="47.25">
      <c r="A918" s="69" t="s">
        <v>41</v>
      </c>
      <c r="B918" s="24" t="s">
        <v>960</v>
      </c>
      <c r="C918" s="24" t="s">
        <v>960</v>
      </c>
      <c r="D918" s="70">
        <f>46.3536+0.705</f>
        <v>47.058599999999998</v>
      </c>
      <c r="E918" s="52" t="s">
        <v>390</v>
      </c>
    </row>
    <row r="919" spans="1:5" ht="47.25">
      <c r="A919" s="69" t="s">
        <v>41</v>
      </c>
      <c r="B919" s="24" t="s">
        <v>959</v>
      </c>
      <c r="C919" s="24" t="s">
        <v>959</v>
      </c>
      <c r="D919" s="70">
        <f>169.68013+3.4047+25.62006</f>
        <v>198.70488999999998</v>
      </c>
      <c r="E919" s="52" t="s">
        <v>805</v>
      </c>
    </row>
    <row r="920" spans="1:5" ht="47.25">
      <c r="A920" s="69" t="s">
        <v>41</v>
      </c>
      <c r="B920" s="24" t="s">
        <v>958</v>
      </c>
      <c r="C920" s="24" t="s">
        <v>958</v>
      </c>
      <c r="D920" s="70">
        <f>31.89056+0.55787</f>
        <v>32.448430000000002</v>
      </c>
      <c r="E920" s="52" t="s">
        <v>812</v>
      </c>
    </row>
    <row r="921" spans="1:5" ht="47.25">
      <c r="A921" s="69" t="s">
        <v>41</v>
      </c>
      <c r="B921" s="24" t="s">
        <v>957</v>
      </c>
      <c r="C921" s="24" t="s">
        <v>957</v>
      </c>
      <c r="D921" s="70">
        <f>17.09691+0.30039</f>
        <v>17.397300000000001</v>
      </c>
      <c r="E921" s="52" t="s">
        <v>812</v>
      </c>
    </row>
    <row r="922" spans="1:5" ht="47.25">
      <c r="A922" s="69" t="s">
        <v>41</v>
      </c>
      <c r="B922" s="24" t="s">
        <v>956</v>
      </c>
      <c r="C922" s="24" t="s">
        <v>956</v>
      </c>
      <c r="D922" s="70">
        <f>17.09691+0.30039</f>
        <v>17.397300000000001</v>
      </c>
      <c r="E922" s="52" t="s">
        <v>812</v>
      </c>
    </row>
    <row r="923" spans="1:5" ht="31.5">
      <c r="A923" s="69" t="s">
        <v>41</v>
      </c>
      <c r="B923" s="24" t="s">
        <v>955</v>
      </c>
      <c r="C923" s="24" t="s">
        <v>955</v>
      </c>
      <c r="D923" s="70">
        <f>173.88+2.998</f>
        <v>176.87799999999999</v>
      </c>
      <c r="E923" s="52" t="s">
        <v>909</v>
      </c>
    </row>
    <row r="924" spans="1:5" ht="31.5">
      <c r="A924" s="69" t="s">
        <v>41</v>
      </c>
      <c r="B924" s="24" t="s">
        <v>954</v>
      </c>
      <c r="C924" s="24" t="s">
        <v>954</v>
      </c>
      <c r="D924" s="70">
        <f>113.9706+2.02232</f>
        <v>115.99292</v>
      </c>
      <c r="E924" s="52" t="s">
        <v>909</v>
      </c>
    </row>
    <row r="925" spans="1:5" ht="47.25">
      <c r="A925" s="69" t="s">
        <v>41</v>
      </c>
      <c r="B925" s="24" t="s">
        <v>953</v>
      </c>
      <c r="C925" s="24" t="s">
        <v>953</v>
      </c>
      <c r="D925" s="70">
        <f>199.997+3.508</f>
        <v>203.50500000000002</v>
      </c>
      <c r="E925" s="52" t="s">
        <v>952</v>
      </c>
    </row>
    <row r="926" spans="1:5" ht="47.25">
      <c r="A926" s="69" t="s">
        <v>41</v>
      </c>
      <c r="B926" s="24" t="s">
        <v>951</v>
      </c>
      <c r="C926" s="24" t="s">
        <v>951</v>
      </c>
      <c r="D926" s="70">
        <f>199.43925+3.47763</f>
        <v>202.91687999999999</v>
      </c>
      <c r="E926" s="52" t="s">
        <v>878</v>
      </c>
    </row>
    <row r="927" spans="1:5" ht="31.5">
      <c r="A927" s="69" t="s">
        <v>41</v>
      </c>
      <c r="B927" s="24" t="s">
        <v>950</v>
      </c>
      <c r="C927" s="24" t="s">
        <v>950</v>
      </c>
      <c r="D927" s="36">
        <v>4.992</v>
      </c>
      <c r="E927" s="52" t="s">
        <v>862</v>
      </c>
    </row>
    <row r="928" spans="1:5" ht="47.25">
      <c r="A928" s="69" t="s">
        <v>41</v>
      </c>
      <c r="B928" s="24" t="s">
        <v>949</v>
      </c>
      <c r="C928" s="24" t="s">
        <v>949</v>
      </c>
      <c r="D928" s="36">
        <v>36.581200000000003</v>
      </c>
      <c r="E928" s="52" t="s">
        <v>803</v>
      </c>
    </row>
    <row r="929" spans="1:5" ht="63">
      <c r="A929" s="69" t="s">
        <v>41</v>
      </c>
      <c r="B929" s="24" t="s">
        <v>948</v>
      </c>
      <c r="C929" s="24" t="s">
        <v>948</v>
      </c>
      <c r="D929" s="36">
        <v>34.884799999999998</v>
      </c>
      <c r="E929" s="52" t="s">
        <v>803</v>
      </c>
    </row>
    <row r="930" spans="1:5" ht="47.25">
      <c r="A930" s="69" t="s">
        <v>41</v>
      </c>
      <c r="B930" s="24" t="s">
        <v>947</v>
      </c>
      <c r="C930" s="24" t="s">
        <v>947</v>
      </c>
      <c r="D930" s="36">
        <v>36.576599999999999</v>
      </c>
      <c r="E930" s="52" t="s">
        <v>803</v>
      </c>
    </row>
    <row r="931" spans="1:5" ht="63">
      <c r="A931" s="69" t="s">
        <v>41</v>
      </c>
      <c r="B931" s="24" t="s">
        <v>946</v>
      </c>
      <c r="C931" s="24" t="s">
        <v>946</v>
      </c>
      <c r="D931" s="36">
        <v>77.025800000000004</v>
      </c>
      <c r="E931" s="52" t="s">
        <v>803</v>
      </c>
    </row>
    <row r="932" spans="1:5" ht="47.25">
      <c r="A932" s="69" t="s">
        <v>41</v>
      </c>
      <c r="B932" s="24" t="s">
        <v>945</v>
      </c>
      <c r="C932" s="24" t="s">
        <v>945</v>
      </c>
      <c r="D932" s="36">
        <v>32.769599999999997</v>
      </c>
      <c r="E932" s="52" t="s">
        <v>803</v>
      </c>
    </row>
    <row r="933" spans="1:5" ht="47.25">
      <c r="A933" s="69" t="s">
        <v>41</v>
      </c>
      <c r="B933" s="24" t="s">
        <v>944</v>
      </c>
      <c r="C933" s="24" t="s">
        <v>944</v>
      </c>
      <c r="D933" s="36">
        <v>22.341200000000001</v>
      </c>
      <c r="E933" s="52" t="s">
        <v>803</v>
      </c>
    </row>
    <row r="934" spans="1:5" ht="47.25">
      <c r="A934" s="69" t="s">
        <v>41</v>
      </c>
      <c r="B934" s="24" t="s">
        <v>943</v>
      </c>
      <c r="C934" s="24" t="s">
        <v>943</v>
      </c>
      <c r="D934" s="70">
        <f>140.49+2.18357</f>
        <v>142.67357000000001</v>
      </c>
      <c r="E934" s="52" t="s">
        <v>942</v>
      </c>
    </row>
    <row r="935" spans="1:5" ht="47.25">
      <c r="A935" s="69" t="s">
        <v>41</v>
      </c>
      <c r="B935" s="24" t="s">
        <v>941</v>
      </c>
      <c r="C935" s="24" t="s">
        <v>941</v>
      </c>
      <c r="D935" s="70">
        <f>154.53713+2.65829</f>
        <v>157.19541999999998</v>
      </c>
      <c r="E935" s="52" t="s">
        <v>82</v>
      </c>
    </row>
    <row r="936" spans="1:5" ht="31.5">
      <c r="A936" s="69" t="s">
        <v>41</v>
      </c>
      <c r="B936" s="24" t="s">
        <v>940</v>
      </c>
      <c r="C936" s="24" t="s">
        <v>940</v>
      </c>
      <c r="D936" s="36">
        <v>74.538300000000007</v>
      </c>
      <c r="E936" s="52" t="s">
        <v>850</v>
      </c>
    </row>
    <row r="937" spans="1:5" ht="31.5">
      <c r="A937" s="69" t="s">
        <v>41</v>
      </c>
      <c r="B937" s="24" t="s">
        <v>939</v>
      </c>
      <c r="C937" s="24" t="s">
        <v>939</v>
      </c>
      <c r="D937" s="36">
        <v>37.419550000000001</v>
      </c>
      <c r="E937" s="52" t="s">
        <v>850</v>
      </c>
    </row>
    <row r="938" spans="1:5" ht="47.25">
      <c r="A938" s="69" t="s">
        <v>41</v>
      </c>
      <c r="B938" s="24" t="s">
        <v>938</v>
      </c>
      <c r="C938" s="24" t="s">
        <v>938</v>
      </c>
      <c r="D938" s="36">
        <v>33.196800000000003</v>
      </c>
      <c r="E938" s="52" t="s">
        <v>803</v>
      </c>
    </row>
    <row r="939" spans="1:5" ht="31.5">
      <c r="A939" s="69" t="s">
        <v>41</v>
      </c>
      <c r="B939" s="24" t="s">
        <v>937</v>
      </c>
      <c r="C939" s="24" t="s">
        <v>937</v>
      </c>
      <c r="D939" s="70">
        <f>103.52229+1.82096</f>
        <v>105.34325</v>
      </c>
      <c r="E939" s="52" t="s">
        <v>825</v>
      </c>
    </row>
    <row r="940" spans="1:5" ht="31.5">
      <c r="A940" s="69" t="s">
        <v>41</v>
      </c>
      <c r="B940" s="24" t="s">
        <v>936</v>
      </c>
      <c r="C940" s="24" t="s">
        <v>936</v>
      </c>
      <c r="D940" s="70">
        <v>37.984879999999997</v>
      </c>
      <c r="E940" s="52" t="s">
        <v>850</v>
      </c>
    </row>
    <row r="941" spans="1:5" ht="31.5">
      <c r="A941" s="69" t="s">
        <v>41</v>
      </c>
      <c r="B941" s="24" t="s">
        <v>935</v>
      </c>
      <c r="C941" s="24" t="s">
        <v>935</v>
      </c>
      <c r="D941" s="70">
        <v>37.984879999999997</v>
      </c>
      <c r="E941" s="52" t="s">
        <v>850</v>
      </c>
    </row>
    <row r="942" spans="1:5" ht="47.25">
      <c r="A942" s="69" t="s">
        <v>41</v>
      </c>
      <c r="B942" s="24" t="s">
        <v>934</v>
      </c>
      <c r="C942" s="24" t="s">
        <v>934</v>
      </c>
      <c r="D942" s="70">
        <f>199.5084+3.5462</f>
        <v>203.05459999999999</v>
      </c>
      <c r="E942" s="52" t="s">
        <v>932</v>
      </c>
    </row>
    <row r="943" spans="1:5" ht="47.25">
      <c r="A943" s="69" t="s">
        <v>41</v>
      </c>
      <c r="B943" s="24" t="s">
        <v>933</v>
      </c>
      <c r="C943" s="24" t="s">
        <v>933</v>
      </c>
      <c r="D943" s="70">
        <f>180.72102+3.20993</f>
        <v>183.93095</v>
      </c>
      <c r="E943" s="52" t="s">
        <v>932</v>
      </c>
    </row>
    <row r="944" spans="1:5" ht="63">
      <c r="A944" s="69" t="s">
        <v>41</v>
      </c>
      <c r="B944" s="24" t="s">
        <v>931</v>
      </c>
      <c r="C944" s="24" t="s">
        <v>931</v>
      </c>
      <c r="D944" s="70">
        <f>11.96724+0.18545</f>
        <v>12.15269</v>
      </c>
      <c r="E944" s="52" t="s">
        <v>857</v>
      </c>
    </row>
    <row r="945" spans="1:5" ht="63">
      <c r="A945" s="69" t="s">
        <v>41</v>
      </c>
      <c r="B945" s="24" t="s">
        <v>930</v>
      </c>
      <c r="C945" s="24" t="s">
        <v>930</v>
      </c>
      <c r="D945" s="70">
        <v>10.00292</v>
      </c>
      <c r="E945" s="52" t="s">
        <v>803</v>
      </c>
    </row>
    <row r="946" spans="1:5" ht="47.25">
      <c r="A946" s="69" t="s">
        <v>41</v>
      </c>
      <c r="B946" s="24" t="s">
        <v>929</v>
      </c>
      <c r="C946" s="24" t="s">
        <v>929</v>
      </c>
      <c r="D946" s="70">
        <v>39.462449999999997</v>
      </c>
      <c r="E946" s="52" t="s">
        <v>878</v>
      </c>
    </row>
    <row r="947" spans="1:5" ht="47.25">
      <c r="A947" s="69" t="s">
        <v>41</v>
      </c>
      <c r="B947" s="24" t="s">
        <v>928</v>
      </c>
      <c r="C947" s="24" t="s">
        <v>928</v>
      </c>
      <c r="D947" s="70">
        <f>88.168+1.539</f>
        <v>89.707000000000008</v>
      </c>
      <c r="E947" s="52" t="s">
        <v>909</v>
      </c>
    </row>
    <row r="948" spans="1:5" ht="47.25">
      <c r="A948" s="69" t="s">
        <v>41</v>
      </c>
      <c r="B948" s="24" t="s">
        <v>927</v>
      </c>
      <c r="C948" s="24" t="s">
        <v>927</v>
      </c>
      <c r="D948" s="70">
        <f>65.787+1.228</f>
        <v>67.015000000000001</v>
      </c>
      <c r="E948" s="52" t="s">
        <v>923</v>
      </c>
    </row>
    <row r="949" spans="1:5" ht="47.25">
      <c r="A949" s="69" t="s">
        <v>41</v>
      </c>
      <c r="B949" s="24" t="s">
        <v>926</v>
      </c>
      <c r="C949" s="24" t="s">
        <v>926</v>
      </c>
      <c r="D949" s="70">
        <f>199.345+3.722</f>
        <v>203.06700000000001</v>
      </c>
      <c r="E949" s="52" t="s">
        <v>923</v>
      </c>
    </row>
    <row r="950" spans="1:5" ht="47.25">
      <c r="A950" s="69" t="s">
        <v>41</v>
      </c>
      <c r="B950" s="24" t="s">
        <v>925</v>
      </c>
      <c r="C950" s="24" t="s">
        <v>925</v>
      </c>
      <c r="D950" s="70">
        <f>176.796+3.3</f>
        <v>180.096</v>
      </c>
      <c r="E950" s="52" t="s">
        <v>923</v>
      </c>
    </row>
    <row r="951" spans="1:5" ht="63">
      <c r="A951" s="69" t="s">
        <v>41</v>
      </c>
      <c r="B951" s="24" t="s">
        <v>924</v>
      </c>
      <c r="C951" s="24" t="s">
        <v>924</v>
      </c>
      <c r="D951" s="70">
        <f>178.7265+3.33548</f>
        <v>182.06197999999998</v>
      </c>
      <c r="E951" s="52" t="s">
        <v>923</v>
      </c>
    </row>
    <row r="952" spans="1:5" ht="31.5">
      <c r="A952" s="69" t="s">
        <v>41</v>
      </c>
      <c r="B952" s="24" t="s">
        <v>922</v>
      </c>
      <c r="C952" s="24" t="s">
        <v>922</v>
      </c>
      <c r="D952" s="70">
        <v>37.984879999999997</v>
      </c>
      <c r="E952" s="52" t="s">
        <v>850</v>
      </c>
    </row>
    <row r="953" spans="1:5" ht="31.5">
      <c r="A953" s="69" t="s">
        <v>41</v>
      </c>
      <c r="B953" s="24" t="s">
        <v>921</v>
      </c>
      <c r="C953" s="24" t="s">
        <v>921</v>
      </c>
      <c r="D953" s="70">
        <v>37.984879999999997</v>
      </c>
      <c r="E953" s="52" t="s">
        <v>850</v>
      </c>
    </row>
    <row r="954" spans="1:5" ht="31.5">
      <c r="A954" s="69" t="s">
        <v>41</v>
      </c>
      <c r="B954" s="24" t="s">
        <v>920</v>
      </c>
      <c r="C954" s="24" t="s">
        <v>920</v>
      </c>
      <c r="D954" s="70">
        <v>37.984879999999997</v>
      </c>
      <c r="E954" s="52" t="s">
        <v>850</v>
      </c>
    </row>
    <row r="955" spans="1:5" ht="31.5">
      <c r="A955" s="69" t="s">
        <v>41</v>
      </c>
      <c r="B955" s="24" t="s">
        <v>919</v>
      </c>
      <c r="C955" s="24" t="s">
        <v>919</v>
      </c>
      <c r="D955" s="70">
        <v>37.984879999999997</v>
      </c>
      <c r="E955" s="52" t="s">
        <v>850</v>
      </c>
    </row>
    <row r="956" spans="1:5" ht="31.5">
      <c r="A956" s="69" t="s">
        <v>41</v>
      </c>
      <c r="B956" s="24" t="s">
        <v>918</v>
      </c>
      <c r="C956" s="24" t="s">
        <v>918</v>
      </c>
      <c r="D956" s="70">
        <v>37.984879999999997</v>
      </c>
      <c r="E956" s="52" t="s">
        <v>850</v>
      </c>
    </row>
    <row r="957" spans="1:5" ht="31.5">
      <c r="A957" s="69" t="s">
        <v>41</v>
      </c>
      <c r="B957" s="24" t="s">
        <v>917</v>
      </c>
      <c r="C957" s="24" t="s">
        <v>917</v>
      </c>
      <c r="D957" s="70">
        <v>37.984879999999997</v>
      </c>
      <c r="E957" s="52" t="s">
        <v>850</v>
      </c>
    </row>
    <row r="958" spans="1:5" ht="47.25">
      <c r="A958" s="69" t="s">
        <v>41</v>
      </c>
      <c r="B958" s="24" t="s">
        <v>916</v>
      </c>
      <c r="C958" s="24" t="s">
        <v>916</v>
      </c>
      <c r="D958" s="70">
        <f>47.80898+0.73526</f>
        <v>48.544239999999995</v>
      </c>
      <c r="E958" s="52" t="s">
        <v>868</v>
      </c>
    </row>
    <row r="959" spans="1:5" ht="47.25">
      <c r="A959" s="69" t="s">
        <v>41</v>
      </c>
      <c r="B959" s="24" t="s">
        <v>915</v>
      </c>
      <c r="C959" s="24" t="s">
        <v>915</v>
      </c>
      <c r="D959" s="70">
        <f>140.958+2.168</f>
        <v>143.126</v>
      </c>
      <c r="E959" s="52" t="s">
        <v>864</v>
      </c>
    </row>
    <row r="960" spans="1:5" ht="47.25">
      <c r="A960" s="69" t="s">
        <v>41</v>
      </c>
      <c r="B960" s="24" t="s">
        <v>914</v>
      </c>
      <c r="C960" s="24" t="s">
        <v>914</v>
      </c>
      <c r="D960" s="70">
        <f>121.4172+1.868</f>
        <v>123.28519999999999</v>
      </c>
      <c r="E960" s="52" t="s">
        <v>864</v>
      </c>
    </row>
    <row r="961" spans="1:5" ht="47.25">
      <c r="A961" s="69" t="s">
        <v>41</v>
      </c>
      <c r="B961" s="24" t="s">
        <v>913</v>
      </c>
      <c r="C961" s="24" t="s">
        <v>913</v>
      </c>
      <c r="D961" s="70">
        <f>36.7543+0.5632</f>
        <v>37.317500000000003</v>
      </c>
      <c r="E961" s="52" t="s">
        <v>874</v>
      </c>
    </row>
    <row r="962" spans="1:5" ht="47.25">
      <c r="A962" s="69" t="s">
        <v>41</v>
      </c>
      <c r="B962" s="24" t="s">
        <v>912</v>
      </c>
      <c r="C962" s="24" t="s">
        <v>912</v>
      </c>
      <c r="D962" s="70">
        <f>49.998+0.88</f>
        <v>50.878</v>
      </c>
      <c r="E962" s="52" t="s">
        <v>234</v>
      </c>
    </row>
    <row r="963" spans="1:5" ht="47.25">
      <c r="A963" s="69" t="s">
        <v>41</v>
      </c>
      <c r="B963" s="24" t="s">
        <v>911</v>
      </c>
      <c r="C963" s="24" t="s">
        <v>911</v>
      </c>
      <c r="D963" s="70">
        <v>50.790999999999997</v>
      </c>
      <c r="E963" s="52" t="s">
        <v>234</v>
      </c>
    </row>
    <row r="964" spans="1:5" ht="47.25">
      <c r="A964" s="69" t="s">
        <v>41</v>
      </c>
      <c r="B964" s="24" t="s">
        <v>910</v>
      </c>
      <c r="C964" s="24" t="s">
        <v>910</v>
      </c>
      <c r="D964" s="70">
        <f>196.483+3.432</f>
        <v>199.91499999999999</v>
      </c>
      <c r="E964" s="52" t="s">
        <v>909</v>
      </c>
    </row>
    <row r="965" spans="1:5" ht="47.25">
      <c r="A965" s="69" t="s">
        <v>41</v>
      </c>
      <c r="B965" s="24" t="s">
        <v>908</v>
      </c>
      <c r="C965" s="24" t="s">
        <v>908</v>
      </c>
      <c r="D965" s="70">
        <f>199.916+3.476</f>
        <v>203.392</v>
      </c>
      <c r="E965" s="52" t="s">
        <v>878</v>
      </c>
    </row>
    <row r="966" spans="1:5" ht="47.25">
      <c r="A966" s="69" t="s">
        <v>41</v>
      </c>
      <c r="B966" s="24" t="s">
        <v>907</v>
      </c>
      <c r="C966" s="24" t="s">
        <v>907</v>
      </c>
      <c r="D966" s="70">
        <f>74.1672+1.141</f>
        <v>75.308199999999999</v>
      </c>
      <c r="E966" s="52" t="s">
        <v>864</v>
      </c>
    </row>
    <row r="967" spans="1:5" ht="47.25">
      <c r="A967" s="69" t="s">
        <v>41</v>
      </c>
      <c r="B967" s="24" t="s">
        <v>906</v>
      </c>
      <c r="C967" s="24" t="s">
        <v>906</v>
      </c>
      <c r="D967" s="70">
        <f>194.70523+3.557</f>
        <v>198.26222999999999</v>
      </c>
      <c r="E967" s="52" t="s">
        <v>905</v>
      </c>
    </row>
    <row r="968" spans="1:5" ht="47.25">
      <c r="A968" s="69" t="s">
        <v>41</v>
      </c>
      <c r="B968" s="24" t="s">
        <v>904</v>
      </c>
      <c r="C968" s="24" t="s">
        <v>904</v>
      </c>
      <c r="D968" s="70">
        <f>48.58176+0.83235</f>
        <v>49.414110000000001</v>
      </c>
      <c r="E968" s="52" t="s">
        <v>903</v>
      </c>
    </row>
    <row r="969" spans="1:5" ht="47.25">
      <c r="A969" s="69" t="s">
        <v>41</v>
      </c>
      <c r="B969" s="24" t="s">
        <v>902</v>
      </c>
      <c r="C969" s="24" t="s">
        <v>902</v>
      </c>
      <c r="D969" s="70">
        <f>104.1684+1.603</f>
        <v>105.7714</v>
      </c>
      <c r="E969" s="52" t="s">
        <v>864</v>
      </c>
    </row>
    <row r="970" spans="1:5" ht="31.5">
      <c r="A970" s="69" t="s">
        <v>41</v>
      </c>
      <c r="B970" s="24" t="s">
        <v>901</v>
      </c>
      <c r="C970" s="24" t="s">
        <v>901</v>
      </c>
      <c r="D970" s="70">
        <f>199.96696+3.50762</f>
        <v>203.47458</v>
      </c>
      <c r="E970" s="52" t="s">
        <v>82</v>
      </c>
    </row>
    <row r="971" spans="1:5" ht="63">
      <c r="A971" s="69" t="s">
        <v>41</v>
      </c>
      <c r="B971" s="24" t="s">
        <v>900</v>
      </c>
      <c r="C971" s="24" t="s">
        <v>900</v>
      </c>
      <c r="D971" s="70">
        <f>196.44+2.946</f>
        <v>199.386</v>
      </c>
      <c r="E971" s="52" t="s">
        <v>57</v>
      </c>
    </row>
    <row r="972" spans="1:5" ht="31.5">
      <c r="A972" s="69" t="s">
        <v>41</v>
      </c>
      <c r="B972" s="24" t="s">
        <v>899</v>
      </c>
      <c r="C972" s="24" t="s">
        <v>899</v>
      </c>
      <c r="D972" s="70">
        <v>37.419550000000001</v>
      </c>
      <c r="E972" s="52" t="s">
        <v>850</v>
      </c>
    </row>
    <row r="973" spans="1:5" ht="31.5">
      <c r="A973" s="69" t="s">
        <v>41</v>
      </c>
      <c r="B973" s="24" t="s">
        <v>898</v>
      </c>
      <c r="C973" s="24" t="s">
        <v>898</v>
      </c>
      <c r="D973" s="70">
        <v>37.419550000000001</v>
      </c>
      <c r="E973" s="52" t="s">
        <v>850</v>
      </c>
    </row>
    <row r="974" spans="1:5" ht="31.5">
      <c r="A974" s="69" t="s">
        <v>41</v>
      </c>
      <c r="B974" s="24" t="s">
        <v>897</v>
      </c>
      <c r="C974" s="24" t="s">
        <v>897</v>
      </c>
      <c r="D974" s="70">
        <v>37.984879999999997</v>
      </c>
      <c r="E974" s="52" t="s">
        <v>850</v>
      </c>
    </row>
    <row r="975" spans="1:5" ht="31.5">
      <c r="A975" s="69" t="s">
        <v>41</v>
      </c>
      <c r="B975" s="24" t="s">
        <v>896</v>
      </c>
      <c r="C975" s="24" t="s">
        <v>896</v>
      </c>
      <c r="D975" s="70">
        <v>37.984879999999997</v>
      </c>
      <c r="E975" s="52" t="s">
        <v>850</v>
      </c>
    </row>
    <row r="976" spans="1:5" ht="31.5">
      <c r="A976" s="69" t="s">
        <v>41</v>
      </c>
      <c r="B976" s="24" t="s">
        <v>895</v>
      </c>
      <c r="C976" s="24" t="s">
        <v>895</v>
      </c>
      <c r="D976" s="70">
        <v>38.586350000000003</v>
      </c>
      <c r="E976" s="52" t="s">
        <v>893</v>
      </c>
    </row>
    <row r="977" spans="1:5" ht="31.5">
      <c r="A977" s="69" t="s">
        <v>41</v>
      </c>
      <c r="B977" s="24" t="s">
        <v>894</v>
      </c>
      <c r="C977" s="24" t="s">
        <v>894</v>
      </c>
      <c r="D977" s="70">
        <v>38.586350000000003</v>
      </c>
      <c r="E977" s="52" t="s">
        <v>893</v>
      </c>
    </row>
    <row r="978" spans="1:5" ht="31.5">
      <c r="A978" s="69" t="s">
        <v>41</v>
      </c>
      <c r="B978" s="24" t="s">
        <v>892</v>
      </c>
      <c r="C978" s="24" t="s">
        <v>892</v>
      </c>
      <c r="D978" s="70">
        <v>37.984879999999997</v>
      </c>
      <c r="E978" s="52" t="s">
        <v>850</v>
      </c>
    </row>
    <row r="979" spans="1:5" ht="63">
      <c r="A979" s="69" t="s">
        <v>41</v>
      </c>
      <c r="B979" s="24" t="s">
        <v>891</v>
      </c>
      <c r="C979" s="24" t="s">
        <v>891</v>
      </c>
      <c r="D979" s="70">
        <f>199.98752+3.46926</f>
        <v>203.45677999999998</v>
      </c>
      <c r="E979" s="52" t="s">
        <v>890</v>
      </c>
    </row>
    <row r="980" spans="1:5" ht="47.25">
      <c r="A980" s="69" t="s">
        <v>41</v>
      </c>
      <c r="B980" s="24" t="s">
        <v>889</v>
      </c>
      <c r="C980" s="24" t="s">
        <v>889</v>
      </c>
      <c r="D980" s="70">
        <f>11.42+0.198</f>
        <v>11.618</v>
      </c>
      <c r="E980" s="52" t="s">
        <v>887</v>
      </c>
    </row>
    <row r="981" spans="1:5" ht="47.25">
      <c r="A981" s="69" t="s">
        <v>41</v>
      </c>
      <c r="B981" s="24" t="s">
        <v>888</v>
      </c>
      <c r="C981" s="24" t="s">
        <v>888</v>
      </c>
      <c r="D981" s="70">
        <f>9.536+0.164</f>
        <v>9.6999999999999993</v>
      </c>
      <c r="E981" s="52" t="s">
        <v>887</v>
      </c>
    </row>
    <row r="982" spans="1:5" ht="31.5">
      <c r="A982" s="69" t="s">
        <v>41</v>
      </c>
      <c r="B982" s="24" t="s">
        <v>886</v>
      </c>
      <c r="C982" s="24" t="s">
        <v>886</v>
      </c>
      <c r="D982" s="70">
        <f>194.16184+3.42543</f>
        <v>197.58727000000002</v>
      </c>
      <c r="E982" s="52" t="s">
        <v>825</v>
      </c>
    </row>
    <row r="983" spans="1:5" ht="47.25">
      <c r="A983" s="69" t="s">
        <v>41</v>
      </c>
      <c r="B983" s="24" t="s">
        <v>885</v>
      </c>
      <c r="C983" s="24" t="s">
        <v>885</v>
      </c>
      <c r="D983" s="70">
        <f>10.21056+0.15734</f>
        <v>10.367899999999999</v>
      </c>
      <c r="E983" s="52" t="s">
        <v>884</v>
      </c>
    </row>
    <row r="984" spans="1:5" ht="47.25">
      <c r="A984" s="69" t="s">
        <v>41</v>
      </c>
      <c r="B984" s="24" t="s">
        <v>883</v>
      </c>
      <c r="C984" s="24" t="s">
        <v>883</v>
      </c>
      <c r="D984" s="70">
        <v>42.335250000000002</v>
      </c>
      <c r="E984" s="52" t="s">
        <v>878</v>
      </c>
    </row>
    <row r="985" spans="1:5" ht="47.25">
      <c r="A985" s="69" t="s">
        <v>41</v>
      </c>
      <c r="B985" s="24" t="s">
        <v>882</v>
      </c>
      <c r="C985" s="24" t="s">
        <v>882</v>
      </c>
      <c r="D985" s="70">
        <v>14.917479999999999</v>
      </c>
      <c r="E985" s="52" t="s">
        <v>878</v>
      </c>
    </row>
    <row r="986" spans="1:5" ht="31.5">
      <c r="A986" s="69" t="s">
        <v>41</v>
      </c>
      <c r="B986" s="24" t="s">
        <v>881</v>
      </c>
      <c r="C986" s="24" t="s">
        <v>881</v>
      </c>
      <c r="D986" s="70">
        <f>195.111+3.636</f>
        <v>198.74699999999999</v>
      </c>
      <c r="E986" s="52" t="s">
        <v>821</v>
      </c>
    </row>
    <row r="987" spans="1:5" ht="47.25">
      <c r="A987" s="69" t="s">
        <v>41</v>
      </c>
      <c r="B987" s="24" t="s">
        <v>880</v>
      </c>
      <c r="C987" s="24" t="s">
        <v>880</v>
      </c>
      <c r="D987" s="70">
        <v>22.743559999999999</v>
      </c>
      <c r="E987" s="52" t="s">
        <v>878</v>
      </c>
    </row>
    <row r="988" spans="1:5" ht="47.25">
      <c r="A988" s="69" t="s">
        <v>41</v>
      </c>
      <c r="B988" s="24" t="s">
        <v>879</v>
      </c>
      <c r="C988" s="24" t="s">
        <v>879</v>
      </c>
      <c r="D988" s="70">
        <v>50.836449999999999</v>
      </c>
      <c r="E988" s="52" t="s">
        <v>878</v>
      </c>
    </row>
    <row r="989" spans="1:5" ht="31.5">
      <c r="A989" s="69" t="s">
        <v>41</v>
      </c>
      <c r="B989" s="24" t="s">
        <v>877</v>
      </c>
      <c r="C989" s="24" t="s">
        <v>877</v>
      </c>
      <c r="D989" s="70">
        <f>29.46718+0.44402</f>
        <v>29.911199999999997</v>
      </c>
      <c r="E989" s="52" t="s">
        <v>390</v>
      </c>
    </row>
    <row r="990" spans="1:5" ht="63">
      <c r="A990" s="69" t="s">
        <v>41</v>
      </c>
      <c r="B990" s="24" t="s">
        <v>876</v>
      </c>
      <c r="C990" s="24" t="s">
        <v>876</v>
      </c>
      <c r="D990" s="70">
        <f>40.35367+0.62077</f>
        <v>40.974440000000001</v>
      </c>
      <c r="E990" s="52" t="s">
        <v>857</v>
      </c>
    </row>
    <row r="991" spans="1:5" ht="47.25">
      <c r="A991" s="69" t="s">
        <v>41</v>
      </c>
      <c r="B991" s="24" t="s">
        <v>875</v>
      </c>
      <c r="C991" s="24" t="s">
        <v>875</v>
      </c>
      <c r="D991" s="70">
        <f>44.18848+0.67582</f>
        <v>44.8643</v>
      </c>
      <c r="E991" s="52" t="s">
        <v>874</v>
      </c>
    </row>
    <row r="992" spans="1:5" ht="47.25">
      <c r="A992" s="69" t="s">
        <v>41</v>
      </c>
      <c r="B992" s="71" t="s">
        <v>873</v>
      </c>
      <c r="C992" s="71" t="s">
        <v>873</v>
      </c>
      <c r="D992" s="70">
        <f>49.07296+0.9079</f>
        <v>49.98086</v>
      </c>
      <c r="E992" s="52" t="s">
        <v>872</v>
      </c>
    </row>
    <row r="993" spans="1:5" ht="47.25">
      <c r="A993" s="69" t="s">
        <v>41</v>
      </c>
      <c r="B993" s="24" t="s">
        <v>871</v>
      </c>
      <c r="C993" s="24" t="s">
        <v>871</v>
      </c>
      <c r="D993" s="70">
        <f>196.483+3.614</f>
        <v>200.09700000000001</v>
      </c>
      <c r="E993" s="52" t="s">
        <v>821</v>
      </c>
    </row>
    <row r="994" spans="1:5" ht="63">
      <c r="A994" s="69" t="s">
        <v>41</v>
      </c>
      <c r="B994" s="24" t="s">
        <v>870</v>
      </c>
      <c r="C994" s="24" t="s">
        <v>870</v>
      </c>
      <c r="D994" s="70">
        <f>45.76978+0.70585</f>
        <v>46.475629999999995</v>
      </c>
      <c r="E994" s="52" t="s">
        <v>868</v>
      </c>
    </row>
    <row r="995" spans="1:5" ht="63">
      <c r="A995" s="69" t="s">
        <v>41</v>
      </c>
      <c r="B995" s="24" t="s">
        <v>869</v>
      </c>
      <c r="C995" s="24" t="s">
        <v>869</v>
      </c>
      <c r="D995" s="70">
        <f>35.23495+0.54592</f>
        <v>35.78087</v>
      </c>
      <c r="E995" s="52" t="s">
        <v>868</v>
      </c>
    </row>
    <row r="996" spans="1:5" ht="63">
      <c r="A996" s="69" t="s">
        <v>41</v>
      </c>
      <c r="B996" s="24" t="s">
        <v>867</v>
      </c>
      <c r="C996" s="24" t="s">
        <v>867</v>
      </c>
      <c r="D996" s="70">
        <f>132.89422+2.05346+43.86538+0.65638</f>
        <v>179.46944000000002</v>
      </c>
      <c r="E996" s="52" t="s">
        <v>866</v>
      </c>
    </row>
    <row r="997" spans="1:5" ht="47.25">
      <c r="A997" s="69" t="s">
        <v>41</v>
      </c>
      <c r="B997" s="24" t="s">
        <v>865</v>
      </c>
      <c r="C997" s="24" t="s">
        <v>865</v>
      </c>
      <c r="D997" s="70">
        <f>196.1124+3.047</f>
        <v>199.15940000000001</v>
      </c>
      <c r="E997" s="52" t="s">
        <v>864</v>
      </c>
    </row>
    <row r="998" spans="1:5" ht="47.25">
      <c r="A998" s="69" t="s">
        <v>41</v>
      </c>
      <c r="B998" s="24" t="s">
        <v>863</v>
      </c>
      <c r="C998" s="24" t="s">
        <v>863</v>
      </c>
      <c r="D998" s="70">
        <v>49.708640000000003</v>
      </c>
      <c r="E998" s="52" t="s">
        <v>862</v>
      </c>
    </row>
    <row r="999" spans="1:5" ht="31.5">
      <c r="A999" s="69" t="s">
        <v>41</v>
      </c>
      <c r="B999" s="24" t="s">
        <v>861</v>
      </c>
      <c r="C999" s="24" t="s">
        <v>861</v>
      </c>
      <c r="D999" s="70">
        <v>74.538300000000007</v>
      </c>
      <c r="E999" s="52" t="s">
        <v>850</v>
      </c>
    </row>
    <row r="1000" spans="1:5" ht="47.25">
      <c r="A1000" s="69" t="s">
        <v>41</v>
      </c>
      <c r="B1000" s="24" t="s">
        <v>860</v>
      </c>
      <c r="C1000" s="24" t="s">
        <v>860</v>
      </c>
      <c r="D1000" s="70">
        <f>175.0268+2.67575</f>
        <v>177.70255</v>
      </c>
      <c r="E1000" s="52" t="s">
        <v>859</v>
      </c>
    </row>
    <row r="1001" spans="1:5" ht="63">
      <c r="A1001" s="69" t="s">
        <v>41</v>
      </c>
      <c r="B1001" s="24" t="s">
        <v>858</v>
      </c>
      <c r="C1001" s="24" t="s">
        <v>858</v>
      </c>
      <c r="D1001" s="70">
        <f>47.91083+0.73822</f>
        <v>48.649049999999995</v>
      </c>
      <c r="E1001" s="52" t="s">
        <v>857</v>
      </c>
    </row>
    <row r="1002" spans="1:5" ht="31.5">
      <c r="A1002" s="69" t="s">
        <v>41</v>
      </c>
      <c r="B1002" s="24" t="s">
        <v>856</v>
      </c>
      <c r="C1002" s="24" t="s">
        <v>856</v>
      </c>
      <c r="D1002" s="70">
        <v>37.984879999999997</v>
      </c>
      <c r="E1002" s="52" t="s">
        <v>850</v>
      </c>
    </row>
    <row r="1003" spans="1:5" ht="31.5">
      <c r="A1003" s="69" t="s">
        <v>41</v>
      </c>
      <c r="B1003" s="24" t="s">
        <v>855</v>
      </c>
      <c r="C1003" s="24" t="s">
        <v>855</v>
      </c>
      <c r="D1003" s="70">
        <v>49.874769999999998</v>
      </c>
      <c r="E1003" s="52" t="s">
        <v>850</v>
      </c>
    </row>
    <row r="1004" spans="1:5" ht="47.25">
      <c r="A1004" s="69" t="s">
        <v>41</v>
      </c>
      <c r="B1004" s="24" t="s">
        <v>854</v>
      </c>
      <c r="C1004" s="24" t="s">
        <v>854</v>
      </c>
      <c r="D1004" s="70">
        <v>49.874769999999998</v>
      </c>
      <c r="E1004" s="52" t="s">
        <v>850</v>
      </c>
    </row>
    <row r="1005" spans="1:5" ht="31.5">
      <c r="A1005" s="69" t="s">
        <v>41</v>
      </c>
      <c r="B1005" s="24" t="s">
        <v>853</v>
      </c>
      <c r="C1005" s="24" t="s">
        <v>853</v>
      </c>
      <c r="D1005" s="70">
        <v>37.984879999999997</v>
      </c>
      <c r="E1005" s="52" t="s">
        <v>850</v>
      </c>
    </row>
    <row r="1006" spans="1:5" ht="31.5">
      <c r="A1006" s="69" t="s">
        <v>41</v>
      </c>
      <c r="B1006" s="24" t="s">
        <v>852</v>
      </c>
      <c r="C1006" s="24" t="s">
        <v>852</v>
      </c>
      <c r="D1006" s="70">
        <v>49.874769999999998</v>
      </c>
      <c r="E1006" s="52" t="s">
        <v>850</v>
      </c>
    </row>
    <row r="1007" spans="1:5" ht="31.5">
      <c r="A1007" s="69" t="s">
        <v>41</v>
      </c>
      <c r="B1007" s="24" t="s">
        <v>851</v>
      </c>
      <c r="C1007" s="24" t="s">
        <v>851</v>
      </c>
      <c r="D1007" s="70">
        <v>37.984879999999997</v>
      </c>
      <c r="E1007" s="52" t="s">
        <v>850</v>
      </c>
    </row>
    <row r="1008" spans="1:5" ht="31.5">
      <c r="A1008" s="69" t="s">
        <v>41</v>
      </c>
      <c r="B1008" s="24" t="s">
        <v>849</v>
      </c>
      <c r="C1008" s="24" t="s">
        <v>849</v>
      </c>
      <c r="D1008" s="70">
        <v>34.110199999999999</v>
      </c>
      <c r="E1008" s="52" t="s">
        <v>848</v>
      </c>
    </row>
    <row r="1009" spans="1:5" ht="47.25">
      <c r="A1009" s="69" t="s">
        <v>41</v>
      </c>
      <c r="B1009" s="24" t="s">
        <v>847</v>
      </c>
      <c r="C1009" s="24" t="s">
        <v>847</v>
      </c>
      <c r="D1009" s="70">
        <f>196.37513+2.99191</f>
        <v>199.36704</v>
      </c>
      <c r="E1009" s="52" t="s">
        <v>844</v>
      </c>
    </row>
    <row r="1010" spans="1:5" ht="47.25">
      <c r="A1010" s="69" t="s">
        <v>41</v>
      </c>
      <c r="B1010" s="24" t="s">
        <v>846</v>
      </c>
      <c r="C1010" s="24" t="s">
        <v>846</v>
      </c>
      <c r="D1010" s="70">
        <f>196.01095+2.98834</f>
        <v>198.99929</v>
      </c>
      <c r="E1010" s="52" t="s">
        <v>844</v>
      </c>
    </row>
    <row r="1011" spans="1:5" ht="47.25">
      <c r="A1011" s="69" t="s">
        <v>41</v>
      </c>
      <c r="B1011" s="24" t="s">
        <v>845</v>
      </c>
      <c r="C1011" s="24" t="s">
        <v>845</v>
      </c>
      <c r="D1011" s="70">
        <f>196.39292+2.98951</f>
        <v>199.38243</v>
      </c>
      <c r="E1011" s="52" t="s">
        <v>844</v>
      </c>
    </row>
    <row r="1012" spans="1:5" ht="47.25">
      <c r="A1012" s="69" t="s">
        <v>41</v>
      </c>
      <c r="B1012" s="24" t="s">
        <v>843</v>
      </c>
      <c r="C1012" s="24" t="s">
        <v>843</v>
      </c>
      <c r="D1012" s="70">
        <f>48.46941+0.85363</f>
        <v>49.323040000000006</v>
      </c>
      <c r="E1012" s="52" t="s">
        <v>805</v>
      </c>
    </row>
    <row r="1013" spans="1:5" ht="63">
      <c r="A1013" s="69" t="s">
        <v>41</v>
      </c>
      <c r="B1013" s="24" t="s">
        <v>842</v>
      </c>
      <c r="C1013" s="24" t="s">
        <v>842</v>
      </c>
      <c r="D1013" s="70">
        <f>12.25211+0.216</f>
        <v>12.468109999999999</v>
      </c>
      <c r="E1013" s="52" t="s">
        <v>807</v>
      </c>
    </row>
    <row r="1014" spans="1:5" ht="47.25">
      <c r="A1014" s="69" t="s">
        <v>41</v>
      </c>
      <c r="B1014" s="24" t="s">
        <v>841</v>
      </c>
      <c r="C1014" s="24" t="s">
        <v>841</v>
      </c>
      <c r="D1014" s="70">
        <f>48.92659+0.863</f>
        <v>49.789589999999997</v>
      </c>
      <c r="E1014" s="52" t="s">
        <v>807</v>
      </c>
    </row>
    <row r="1015" spans="1:5" ht="47.25">
      <c r="A1015" s="69" t="s">
        <v>41</v>
      </c>
      <c r="B1015" s="24" t="s">
        <v>840</v>
      </c>
      <c r="C1015" s="24" t="s">
        <v>840</v>
      </c>
      <c r="D1015" s="70">
        <f>48.92659+0.863</f>
        <v>49.789589999999997</v>
      </c>
      <c r="E1015" s="52" t="s">
        <v>807</v>
      </c>
    </row>
    <row r="1016" spans="1:5" ht="47.25">
      <c r="A1016" s="69" t="s">
        <v>41</v>
      </c>
      <c r="B1016" s="24" t="s">
        <v>839</v>
      </c>
      <c r="C1016" s="24" t="s">
        <v>839</v>
      </c>
      <c r="D1016" s="70">
        <v>12.42</v>
      </c>
      <c r="E1016" s="52" t="s">
        <v>803</v>
      </c>
    </row>
    <row r="1017" spans="1:5" ht="47.25">
      <c r="A1017" s="69" t="s">
        <v>41</v>
      </c>
      <c r="B1017" s="24" t="s">
        <v>838</v>
      </c>
      <c r="C1017" s="24" t="s">
        <v>838</v>
      </c>
      <c r="D1017" s="70">
        <v>6.8639999999999999</v>
      </c>
      <c r="E1017" s="52" t="s">
        <v>803</v>
      </c>
    </row>
    <row r="1018" spans="1:5" ht="47.25">
      <c r="A1018" s="69" t="s">
        <v>41</v>
      </c>
      <c r="B1018" s="24" t="s">
        <v>837</v>
      </c>
      <c r="C1018" s="24" t="s">
        <v>837</v>
      </c>
      <c r="D1018" s="70">
        <v>4.4652000000000003</v>
      </c>
      <c r="E1018" s="52" t="s">
        <v>803</v>
      </c>
    </row>
    <row r="1019" spans="1:5" ht="47.25">
      <c r="A1019" s="69" t="s">
        <v>41</v>
      </c>
      <c r="B1019" s="24" t="s">
        <v>836</v>
      </c>
      <c r="C1019" s="24" t="s">
        <v>836</v>
      </c>
      <c r="D1019" s="70">
        <v>35.006799999999998</v>
      </c>
      <c r="E1019" s="52" t="s">
        <v>803</v>
      </c>
    </row>
    <row r="1020" spans="1:5" ht="31.5">
      <c r="A1020" s="69" t="s">
        <v>41</v>
      </c>
      <c r="B1020" s="24" t="s">
        <v>835</v>
      </c>
      <c r="C1020" s="24" t="s">
        <v>835</v>
      </c>
      <c r="D1020" s="70">
        <v>24.995999999999999</v>
      </c>
      <c r="E1020" s="52" t="s">
        <v>828</v>
      </c>
    </row>
    <row r="1021" spans="1:5" ht="31.5">
      <c r="A1021" s="69" t="s">
        <v>41</v>
      </c>
      <c r="B1021" s="24" t="s">
        <v>834</v>
      </c>
      <c r="C1021" s="24" t="s">
        <v>834</v>
      </c>
      <c r="D1021" s="70">
        <v>24.995999999999999</v>
      </c>
      <c r="E1021" s="52" t="s">
        <v>828</v>
      </c>
    </row>
    <row r="1022" spans="1:5" ht="31.5">
      <c r="A1022" s="69" t="s">
        <v>41</v>
      </c>
      <c r="B1022" s="24" t="s">
        <v>833</v>
      </c>
      <c r="C1022" s="24" t="s">
        <v>833</v>
      </c>
      <c r="D1022" s="70">
        <v>49.993000000000002</v>
      </c>
      <c r="E1022" s="52" t="s">
        <v>828</v>
      </c>
    </row>
    <row r="1023" spans="1:5" ht="31.5">
      <c r="A1023" s="69" t="s">
        <v>41</v>
      </c>
      <c r="B1023" s="24" t="s">
        <v>832</v>
      </c>
      <c r="C1023" s="24" t="s">
        <v>832</v>
      </c>
      <c r="D1023" s="70">
        <v>49.993000000000002</v>
      </c>
      <c r="E1023" s="52" t="s">
        <v>828</v>
      </c>
    </row>
    <row r="1024" spans="1:5" ht="63">
      <c r="A1024" s="69" t="s">
        <v>41</v>
      </c>
      <c r="B1024" s="24" t="s">
        <v>831</v>
      </c>
      <c r="C1024" s="24" t="s">
        <v>831</v>
      </c>
      <c r="D1024" s="70">
        <f>49.85655+0.883</f>
        <v>50.739550000000001</v>
      </c>
      <c r="E1024" s="52" t="s">
        <v>807</v>
      </c>
    </row>
    <row r="1025" spans="1:5" ht="31.5">
      <c r="A1025" s="69" t="s">
        <v>41</v>
      </c>
      <c r="B1025" s="24" t="s">
        <v>830</v>
      </c>
      <c r="C1025" s="24" t="s">
        <v>830</v>
      </c>
      <c r="D1025" s="70">
        <v>49.993000000000002</v>
      </c>
      <c r="E1025" s="52" t="s">
        <v>828</v>
      </c>
    </row>
    <row r="1026" spans="1:5" ht="31.5">
      <c r="A1026" s="69" t="s">
        <v>41</v>
      </c>
      <c r="B1026" s="24" t="s">
        <v>829</v>
      </c>
      <c r="C1026" s="24" t="s">
        <v>829</v>
      </c>
      <c r="D1026" s="70">
        <v>49.993000000000002</v>
      </c>
      <c r="E1026" s="52" t="s">
        <v>828</v>
      </c>
    </row>
    <row r="1027" spans="1:5" ht="47.25">
      <c r="A1027" s="69" t="s">
        <v>41</v>
      </c>
      <c r="B1027" s="24" t="s">
        <v>827</v>
      </c>
      <c r="C1027" s="24" t="s">
        <v>827</v>
      </c>
      <c r="D1027" s="70">
        <f>49.48063+0.87585</f>
        <v>50.356479999999998</v>
      </c>
      <c r="E1027" s="52" t="s">
        <v>825</v>
      </c>
    </row>
    <row r="1028" spans="1:5" ht="47.25">
      <c r="A1028" s="69" t="s">
        <v>41</v>
      </c>
      <c r="B1028" s="24" t="s">
        <v>826</v>
      </c>
      <c r="C1028" s="24" t="s">
        <v>826</v>
      </c>
      <c r="D1028" s="70">
        <f>49.63799+0.87858</f>
        <v>50.516570000000002</v>
      </c>
      <c r="E1028" s="52" t="s">
        <v>825</v>
      </c>
    </row>
    <row r="1029" spans="1:5" ht="31.5">
      <c r="A1029" s="69" t="s">
        <v>41</v>
      </c>
      <c r="B1029" s="24" t="s">
        <v>824</v>
      </c>
      <c r="C1029" s="24" t="s">
        <v>824</v>
      </c>
      <c r="D1029" s="70">
        <f>176.767+3.135</f>
        <v>179.90199999999999</v>
      </c>
      <c r="E1029" s="52" t="s">
        <v>823</v>
      </c>
    </row>
    <row r="1030" spans="1:5" ht="47.25">
      <c r="A1030" s="69" t="s">
        <v>41</v>
      </c>
      <c r="B1030" s="24" t="s">
        <v>822</v>
      </c>
      <c r="C1030" s="24" t="s">
        <v>822</v>
      </c>
      <c r="D1030" s="70">
        <f>164.334+3.022</f>
        <v>167.35599999999999</v>
      </c>
      <c r="E1030" s="52" t="s">
        <v>821</v>
      </c>
    </row>
    <row r="1031" spans="1:5" ht="31.5">
      <c r="A1031" s="69" t="s">
        <v>41</v>
      </c>
      <c r="B1031" s="24" t="s">
        <v>820</v>
      </c>
      <c r="C1031" s="24" t="s">
        <v>820</v>
      </c>
      <c r="D1031" s="70">
        <f>198.455+3.52</f>
        <v>201.97500000000002</v>
      </c>
      <c r="E1031" s="52" t="s">
        <v>818</v>
      </c>
    </row>
    <row r="1032" spans="1:5" ht="47.25">
      <c r="A1032" s="69" t="s">
        <v>41</v>
      </c>
      <c r="B1032" s="24" t="s">
        <v>819</v>
      </c>
      <c r="C1032" s="24" t="s">
        <v>819</v>
      </c>
      <c r="D1032" s="70">
        <f>159.174+2.864</f>
        <v>162.03800000000001</v>
      </c>
      <c r="E1032" s="52" t="s">
        <v>818</v>
      </c>
    </row>
    <row r="1033" spans="1:5" ht="47.25">
      <c r="A1033" s="69" t="s">
        <v>41</v>
      </c>
      <c r="B1033" s="24" t="s">
        <v>817</v>
      </c>
      <c r="C1033" s="24" t="s">
        <v>817</v>
      </c>
      <c r="D1033" s="70">
        <f>35.30028+0.6185</f>
        <v>35.918779999999998</v>
      </c>
      <c r="E1033" s="52" t="s">
        <v>812</v>
      </c>
    </row>
    <row r="1034" spans="1:5" ht="47.25">
      <c r="A1034" s="69" t="s">
        <v>41</v>
      </c>
      <c r="B1034" s="24" t="s">
        <v>816</v>
      </c>
      <c r="C1034" s="24" t="s">
        <v>816</v>
      </c>
      <c r="D1034" s="70">
        <f>41.65769+0.73245</f>
        <v>42.390140000000002</v>
      </c>
      <c r="E1034" s="52" t="s">
        <v>805</v>
      </c>
    </row>
    <row r="1035" spans="1:5" ht="47.25">
      <c r="A1035" s="69" t="s">
        <v>41</v>
      </c>
      <c r="B1035" s="24" t="s">
        <v>815</v>
      </c>
      <c r="C1035" s="24" t="s">
        <v>815</v>
      </c>
      <c r="D1035" s="70">
        <f>15.84467+0.27788</f>
        <v>16.12255</v>
      </c>
      <c r="E1035" s="52" t="s">
        <v>812</v>
      </c>
    </row>
    <row r="1036" spans="1:5" ht="47.25">
      <c r="A1036" s="69" t="s">
        <v>41</v>
      </c>
      <c r="B1036" s="24" t="s">
        <v>814</v>
      </c>
      <c r="C1036" s="24" t="s">
        <v>814</v>
      </c>
      <c r="D1036" s="70">
        <f>15.84467+0.27788</f>
        <v>16.12255</v>
      </c>
      <c r="E1036" s="52" t="s">
        <v>812</v>
      </c>
    </row>
    <row r="1037" spans="1:5" ht="47.25">
      <c r="A1037" s="69" t="s">
        <v>41</v>
      </c>
      <c r="B1037" s="24" t="s">
        <v>813</v>
      </c>
      <c r="C1037" s="24" t="s">
        <v>813</v>
      </c>
      <c r="D1037" s="70">
        <f>35.30028+0.6185</f>
        <v>35.918779999999998</v>
      </c>
      <c r="E1037" s="52" t="s">
        <v>812</v>
      </c>
    </row>
    <row r="1038" spans="1:5" ht="47.25">
      <c r="A1038" s="69" t="s">
        <v>41</v>
      </c>
      <c r="B1038" s="24" t="s">
        <v>811</v>
      </c>
      <c r="C1038" s="24" t="s">
        <v>811</v>
      </c>
      <c r="D1038" s="70">
        <f>48.6712+0.861</f>
        <v>49.532199999999996</v>
      </c>
      <c r="E1038" s="52" t="s">
        <v>807</v>
      </c>
    </row>
    <row r="1039" spans="1:5" ht="63">
      <c r="A1039" s="69" t="s">
        <v>41</v>
      </c>
      <c r="B1039" s="24" t="s">
        <v>810</v>
      </c>
      <c r="C1039" s="24" t="s">
        <v>810</v>
      </c>
      <c r="D1039" s="70">
        <f>20.55754+0.364</f>
        <v>20.92154</v>
      </c>
      <c r="E1039" s="52" t="s">
        <v>807</v>
      </c>
    </row>
    <row r="1040" spans="1:5" ht="47.25">
      <c r="A1040" s="69" t="s">
        <v>41</v>
      </c>
      <c r="B1040" s="24" t="s">
        <v>809</v>
      </c>
      <c r="C1040" s="24" t="s">
        <v>809</v>
      </c>
      <c r="D1040" s="70">
        <f>5.40979+0.096</f>
        <v>5.5057900000000002</v>
      </c>
      <c r="E1040" s="52" t="s">
        <v>807</v>
      </c>
    </row>
    <row r="1041" spans="1:5" ht="47.25">
      <c r="A1041" s="69" t="s">
        <v>41</v>
      </c>
      <c r="B1041" s="24" t="s">
        <v>808</v>
      </c>
      <c r="C1041" s="24" t="s">
        <v>808</v>
      </c>
      <c r="D1041" s="70">
        <f>40.06344+0.709</f>
        <v>40.772440000000003</v>
      </c>
      <c r="E1041" s="52" t="s">
        <v>807</v>
      </c>
    </row>
    <row r="1042" spans="1:5" ht="63">
      <c r="A1042" s="69" t="s">
        <v>41</v>
      </c>
      <c r="B1042" s="24" t="s">
        <v>806</v>
      </c>
      <c r="C1042" s="24" t="s">
        <v>806</v>
      </c>
      <c r="D1042" s="70">
        <f>47.29674+0.82495</f>
        <v>48.121690000000001</v>
      </c>
      <c r="E1042" s="52" t="s">
        <v>805</v>
      </c>
    </row>
    <row r="1043" spans="1:5" ht="47.25">
      <c r="A1043" s="69" t="s">
        <v>41</v>
      </c>
      <c r="B1043" s="24" t="s">
        <v>804</v>
      </c>
      <c r="C1043" s="24" t="s">
        <v>804</v>
      </c>
      <c r="D1043" s="36">
        <v>3.7198000000000002</v>
      </c>
      <c r="E1043" s="52" t="s">
        <v>803</v>
      </c>
    </row>
    <row r="1044" spans="1:5">
      <c r="A1044" s="68" t="s">
        <v>35</v>
      </c>
      <c r="B1044" s="67"/>
      <c r="C1044" s="66"/>
      <c r="D1044" s="51">
        <f>SUM(D770:D1043)</f>
        <v>23297.34144</v>
      </c>
      <c r="E1044" s="52"/>
    </row>
    <row r="1045" spans="1:5">
      <c r="A1045" s="24"/>
      <c r="B1045" s="65">
        <v>1216016</v>
      </c>
      <c r="C1045" s="64"/>
      <c r="D1045" s="64"/>
      <c r="E1045" s="63"/>
    </row>
    <row r="1046" spans="1:5" ht="47.25">
      <c r="A1046" s="24" t="s">
        <v>442</v>
      </c>
      <c r="B1046" s="62" t="s">
        <v>802</v>
      </c>
      <c r="C1046" s="24" t="s">
        <v>802</v>
      </c>
      <c r="D1046" s="54">
        <v>10.318429999999999</v>
      </c>
      <c r="E1046" s="53" t="s">
        <v>530</v>
      </c>
    </row>
    <row r="1047" spans="1:5" ht="47.25">
      <c r="A1047" s="24" t="s">
        <v>442</v>
      </c>
      <c r="B1047" s="62" t="s">
        <v>801</v>
      </c>
      <c r="C1047" s="24" t="s">
        <v>801</v>
      </c>
      <c r="D1047" s="54">
        <v>12.868119999999999</v>
      </c>
      <c r="E1047" s="53" t="s">
        <v>530</v>
      </c>
    </row>
    <row r="1048" spans="1:5" ht="47.25">
      <c r="A1048" s="24" t="s">
        <v>442</v>
      </c>
      <c r="B1048" s="62" t="s">
        <v>800</v>
      </c>
      <c r="C1048" s="24" t="s">
        <v>800</v>
      </c>
      <c r="D1048" s="54">
        <v>6.9153099999999998</v>
      </c>
      <c r="E1048" s="53" t="s">
        <v>530</v>
      </c>
    </row>
    <row r="1049" spans="1:5" ht="47.25">
      <c r="A1049" s="24" t="s">
        <v>442</v>
      </c>
      <c r="B1049" s="62" t="s">
        <v>799</v>
      </c>
      <c r="C1049" s="24" t="s">
        <v>799</v>
      </c>
      <c r="D1049" s="54">
        <v>2.4143400000000002</v>
      </c>
      <c r="E1049" s="53" t="s">
        <v>530</v>
      </c>
    </row>
    <row r="1050" spans="1:5" ht="47.25">
      <c r="A1050" s="24" t="s">
        <v>442</v>
      </c>
      <c r="B1050" s="62" t="s">
        <v>798</v>
      </c>
      <c r="C1050" s="24" t="s">
        <v>798</v>
      </c>
      <c r="D1050" s="54">
        <v>25.514050000000001</v>
      </c>
      <c r="E1050" s="53" t="s">
        <v>530</v>
      </c>
    </row>
    <row r="1051" spans="1:5" ht="47.25">
      <c r="A1051" s="24" t="s">
        <v>442</v>
      </c>
      <c r="B1051" s="62" t="s">
        <v>797</v>
      </c>
      <c r="C1051" s="24" t="s">
        <v>797</v>
      </c>
      <c r="D1051" s="54">
        <v>8.9874299999999998</v>
      </c>
      <c r="E1051" s="53" t="s">
        <v>530</v>
      </c>
    </row>
    <row r="1052" spans="1:5" ht="47.25">
      <c r="A1052" s="24" t="s">
        <v>442</v>
      </c>
      <c r="B1052" s="62" t="s">
        <v>796</v>
      </c>
      <c r="C1052" s="24" t="s">
        <v>796</v>
      </c>
      <c r="D1052" s="54">
        <v>1.39889</v>
      </c>
      <c r="E1052" s="53" t="s">
        <v>530</v>
      </c>
    </row>
    <row r="1053" spans="1:5" ht="47.25">
      <c r="A1053" s="24" t="s">
        <v>41</v>
      </c>
      <c r="B1053" s="62" t="s">
        <v>795</v>
      </c>
      <c r="C1053" s="24" t="s">
        <v>795</v>
      </c>
      <c r="D1053" s="36">
        <v>23.52814</v>
      </c>
      <c r="E1053" s="53" t="s">
        <v>530</v>
      </c>
    </row>
    <row r="1054" spans="1:5" ht="47.25">
      <c r="A1054" s="24" t="s">
        <v>41</v>
      </c>
      <c r="B1054" s="62" t="s">
        <v>794</v>
      </c>
      <c r="C1054" s="24" t="s">
        <v>794</v>
      </c>
      <c r="D1054" s="36">
        <v>8.9471000000000007</v>
      </c>
      <c r="E1054" s="53" t="s">
        <v>530</v>
      </c>
    </row>
    <row r="1055" spans="1:5" ht="47.25">
      <c r="A1055" s="24" t="s">
        <v>41</v>
      </c>
      <c r="B1055" s="62" t="s">
        <v>793</v>
      </c>
      <c r="C1055" s="24" t="s">
        <v>793</v>
      </c>
      <c r="D1055" s="36">
        <v>4.0242599999999999</v>
      </c>
      <c r="E1055" s="53" t="s">
        <v>530</v>
      </c>
    </row>
    <row r="1056" spans="1:5" ht="47.25">
      <c r="A1056" s="24" t="s">
        <v>41</v>
      </c>
      <c r="B1056" s="62" t="s">
        <v>792</v>
      </c>
      <c r="C1056" s="24" t="s">
        <v>792</v>
      </c>
      <c r="D1056" s="36">
        <v>24.904589999999999</v>
      </c>
      <c r="E1056" s="53" t="s">
        <v>530</v>
      </c>
    </row>
    <row r="1057" spans="1:5" ht="47.25">
      <c r="A1057" s="24" t="s">
        <v>41</v>
      </c>
      <c r="B1057" s="62" t="s">
        <v>791</v>
      </c>
      <c r="C1057" s="24" t="s">
        <v>791</v>
      </c>
      <c r="D1057" s="36">
        <v>2.5343300000000002</v>
      </c>
      <c r="E1057" s="53" t="s">
        <v>530</v>
      </c>
    </row>
    <row r="1058" spans="1:5" ht="47.25">
      <c r="A1058" s="24" t="s">
        <v>41</v>
      </c>
      <c r="B1058" s="62" t="s">
        <v>790</v>
      </c>
      <c r="C1058" s="24" t="s">
        <v>790</v>
      </c>
      <c r="D1058" s="36">
        <v>8.2387599999999992</v>
      </c>
      <c r="E1058" s="53" t="s">
        <v>530</v>
      </c>
    </row>
    <row r="1059" spans="1:5" ht="47.25">
      <c r="A1059" s="24" t="s">
        <v>41</v>
      </c>
      <c r="B1059" s="62" t="s">
        <v>789</v>
      </c>
      <c r="C1059" s="24" t="s">
        <v>789</v>
      </c>
      <c r="D1059" s="36">
        <v>6.27827</v>
      </c>
      <c r="E1059" s="53" t="s">
        <v>530</v>
      </c>
    </row>
    <row r="1060" spans="1:5" ht="47.25">
      <c r="A1060" s="24" t="s">
        <v>41</v>
      </c>
      <c r="B1060" s="62" t="s">
        <v>788</v>
      </c>
      <c r="C1060" s="24" t="s">
        <v>788</v>
      </c>
      <c r="D1060" s="36">
        <v>12.593389999999999</v>
      </c>
      <c r="E1060" s="53" t="s">
        <v>530</v>
      </c>
    </row>
    <row r="1061" spans="1:5" ht="47.25">
      <c r="A1061" s="24" t="s">
        <v>41</v>
      </c>
      <c r="B1061" s="62" t="s">
        <v>787</v>
      </c>
      <c r="C1061" s="24" t="s">
        <v>787</v>
      </c>
      <c r="D1061" s="36">
        <v>8.1989199999999993</v>
      </c>
      <c r="E1061" s="53" t="s">
        <v>530</v>
      </c>
    </row>
    <row r="1062" spans="1:5" ht="47.25">
      <c r="A1062" s="24" t="s">
        <v>41</v>
      </c>
      <c r="B1062" s="62" t="s">
        <v>786</v>
      </c>
      <c r="C1062" s="24" t="s">
        <v>786</v>
      </c>
      <c r="D1062" s="36">
        <v>11.76512</v>
      </c>
      <c r="E1062" s="53" t="s">
        <v>530</v>
      </c>
    </row>
    <row r="1063" spans="1:5" ht="47.25">
      <c r="A1063" s="24" t="s">
        <v>41</v>
      </c>
      <c r="B1063" s="62" t="s">
        <v>785</v>
      </c>
      <c r="C1063" s="24" t="s">
        <v>785</v>
      </c>
      <c r="D1063" s="36">
        <v>6.27827</v>
      </c>
      <c r="E1063" s="53" t="s">
        <v>530</v>
      </c>
    </row>
    <row r="1064" spans="1:5" ht="47.25">
      <c r="A1064" s="24" t="s">
        <v>41</v>
      </c>
      <c r="B1064" s="62" t="s">
        <v>784</v>
      </c>
      <c r="C1064" s="24" t="s">
        <v>784</v>
      </c>
      <c r="D1064" s="36">
        <v>13.20176</v>
      </c>
      <c r="E1064" s="53" t="s">
        <v>530</v>
      </c>
    </row>
    <row r="1065" spans="1:5" ht="47.25">
      <c r="A1065" s="24" t="s">
        <v>41</v>
      </c>
      <c r="B1065" s="62" t="s">
        <v>783</v>
      </c>
      <c r="C1065" s="24" t="s">
        <v>783</v>
      </c>
      <c r="D1065" s="36">
        <v>9.2964099999999998</v>
      </c>
      <c r="E1065" s="53" t="s">
        <v>530</v>
      </c>
    </row>
    <row r="1066" spans="1:5" ht="47.25">
      <c r="A1066" s="24" t="s">
        <v>41</v>
      </c>
      <c r="B1066" s="62" t="s">
        <v>782</v>
      </c>
      <c r="C1066" s="24" t="s">
        <v>782</v>
      </c>
      <c r="D1066" s="36">
        <v>17.025670000000002</v>
      </c>
      <c r="E1066" s="53" t="s">
        <v>530</v>
      </c>
    </row>
    <row r="1067" spans="1:5" ht="47.25">
      <c r="A1067" s="24" t="s">
        <v>41</v>
      </c>
      <c r="B1067" s="62" t="s">
        <v>781</v>
      </c>
      <c r="C1067" s="24" t="s">
        <v>781</v>
      </c>
      <c r="D1067" s="36">
        <v>6.5838299999999998</v>
      </c>
      <c r="E1067" s="53" t="s">
        <v>530</v>
      </c>
    </row>
    <row r="1068" spans="1:5" ht="47.25">
      <c r="A1068" s="24" t="s">
        <v>41</v>
      </c>
      <c r="B1068" s="62" t="s">
        <v>780</v>
      </c>
      <c r="C1068" s="24" t="s">
        <v>780</v>
      </c>
      <c r="D1068" s="36">
        <v>6.8866399999999999</v>
      </c>
      <c r="E1068" s="53" t="s">
        <v>530</v>
      </c>
    </row>
    <row r="1069" spans="1:5" ht="47.25">
      <c r="A1069" s="24" t="s">
        <v>41</v>
      </c>
      <c r="B1069" s="62" t="s">
        <v>779</v>
      </c>
      <c r="C1069" s="24" t="s">
        <v>779</v>
      </c>
      <c r="D1069" s="36">
        <v>6.27827</v>
      </c>
      <c r="E1069" s="53" t="s">
        <v>530</v>
      </c>
    </row>
    <row r="1070" spans="1:5" ht="47.25">
      <c r="A1070" s="24" t="s">
        <v>41</v>
      </c>
      <c r="B1070" s="62" t="s">
        <v>778</v>
      </c>
      <c r="C1070" s="24" t="s">
        <v>778</v>
      </c>
      <c r="D1070" s="36">
        <v>14.39884</v>
      </c>
      <c r="E1070" s="53" t="s">
        <v>769</v>
      </c>
    </row>
    <row r="1071" spans="1:5" ht="47.25">
      <c r="A1071" s="24" t="s">
        <v>41</v>
      </c>
      <c r="B1071" s="62" t="s">
        <v>777</v>
      </c>
      <c r="C1071" s="24" t="s">
        <v>777</v>
      </c>
      <c r="D1071" s="36">
        <v>14.39884</v>
      </c>
      <c r="E1071" s="53" t="s">
        <v>769</v>
      </c>
    </row>
    <row r="1072" spans="1:5" ht="47.25">
      <c r="A1072" s="24" t="s">
        <v>41</v>
      </c>
      <c r="B1072" s="62" t="s">
        <v>776</v>
      </c>
      <c r="C1072" s="24" t="s">
        <v>776</v>
      </c>
      <c r="D1072" s="36">
        <v>4.8240699999999999</v>
      </c>
      <c r="E1072" s="53" t="s">
        <v>530</v>
      </c>
    </row>
    <row r="1073" spans="1:5" ht="47.25">
      <c r="A1073" s="24" t="s">
        <v>41</v>
      </c>
      <c r="B1073" s="62" t="s">
        <v>775</v>
      </c>
      <c r="C1073" s="24" t="s">
        <v>775</v>
      </c>
      <c r="D1073" s="36">
        <v>4.8240699999999999</v>
      </c>
      <c r="E1073" s="53" t="s">
        <v>530</v>
      </c>
    </row>
    <row r="1074" spans="1:5" ht="47.25">
      <c r="A1074" s="24" t="s">
        <v>41</v>
      </c>
      <c r="B1074" s="62" t="s">
        <v>774</v>
      </c>
      <c r="C1074" s="24" t="s">
        <v>774</v>
      </c>
      <c r="D1074" s="36">
        <v>12.99849</v>
      </c>
      <c r="E1074" s="53" t="s">
        <v>769</v>
      </c>
    </row>
    <row r="1075" spans="1:5" ht="47.25">
      <c r="A1075" s="24" t="s">
        <v>41</v>
      </c>
      <c r="B1075" s="62" t="s">
        <v>773</v>
      </c>
      <c r="C1075" s="24" t="s">
        <v>773</v>
      </c>
      <c r="D1075" s="36">
        <v>14.44393</v>
      </c>
      <c r="E1075" s="53" t="s">
        <v>769</v>
      </c>
    </row>
    <row r="1076" spans="1:5" ht="47.25">
      <c r="A1076" s="24" t="s">
        <v>41</v>
      </c>
      <c r="B1076" s="62" t="s">
        <v>772</v>
      </c>
      <c r="C1076" s="24" t="s">
        <v>772</v>
      </c>
      <c r="D1076" s="36">
        <v>13.23052</v>
      </c>
      <c r="E1076" s="53" t="s">
        <v>769</v>
      </c>
    </row>
    <row r="1077" spans="1:5" ht="47.25">
      <c r="A1077" s="24" t="s">
        <v>41</v>
      </c>
      <c r="B1077" s="62" t="s">
        <v>771</v>
      </c>
      <c r="C1077" s="24" t="s">
        <v>771</v>
      </c>
      <c r="D1077" s="36">
        <v>10.661390000000001</v>
      </c>
      <c r="E1077" s="53" t="s">
        <v>769</v>
      </c>
    </row>
    <row r="1078" spans="1:5" ht="47.25">
      <c r="A1078" s="24" t="s">
        <v>41</v>
      </c>
      <c r="B1078" s="62" t="s">
        <v>770</v>
      </c>
      <c r="C1078" s="24" t="s">
        <v>770</v>
      </c>
      <c r="D1078" s="36">
        <v>12.238060000000001</v>
      </c>
      <c r="E1078" s="53" t="s">
        <v>769</v>
      </c>
    </row>
    <row r="1079" spans="1:5" ht="47.25">
      <c r="A1079" s="24" t="s">
        <v>41</v>
      </c>
      <c r="B1079" s="62" t="s">
        <v>768</v>
      </c>
      <c r="C1079" s="24" t="s">
        <v>768</v>
      </c>
      <c r="D1079" s="36">
        <v>8.2387599999999992</v>
      </c>
      <c r="E1079" s="53" t="s">
        <v>530</v>
      </c>
    </row>
    <row r="1080" spans="1:5" ht="47.25">
      <c r="A1080" s="24" t="s">
        <v>41</v>
      </c>
      <c r="B1080" s="62" t="s">
        <v>767</v>
      </c>
      <c r="C1080" s="62" t="s">
        <v>767</v>
      </c>
      <c r="D1080" s="36">
        <v>8.2387599999999992</v>
      </c>
      <c r="E1080" s="53" t="s">
        <v>530</v>
      </c>
    </row>
    <row r="1081" spans="1:5" ht="47.25">
      <c r="A1081" s="24" t="s">
        <v>41</v>
      </c>
      <c r="B1081" s="62" t="s">
        <v>766</v>
      </c>
      <c r="C1081" s="62" t="s">
        <v>766</v>
      </c>
      <c r="D1081" s="36">
        <v>9.0816199999999991</v>
      </c>
      <c r="E1081" s="53" t="s">
        <v>530</v>
      </c>
    </row>
    <row r="1082" spans="1:5" ht="47.25">
      <c r="A1082" s="24" t="s">
        <v>41</v>
      </c>
      <c r="B1082" s="62" t="s">
        <v>765</v>
      </c>
      <c r="C1082" s="62" t="s">
        <v>765</v>
      </c>
      <c r="D1082" s="36">
        <v>2.5343300000000002</v>
      </c>
      <c r="E1082" s="53" t="s">
        <v>530</v>
      </c>
    </row>
    <row r="1083" spans="1:5" ht="47.25">
      <c r="A1083" s="24" t="s">
        <v>41</v>
      </c>
      <c r="B1083" s="62" t="s">
        <v>764</v>
      </c>
      <c r="C1083" s="62" t="s">
        <v>764</v>
      </c>
      <c r="D1083" s="36">
        <v>7.4730699999999999</v>
      </c>
      <c r="E1083" s="53" t="s">
        <v>530</v>
      </c>
    </row>
    <row r="1084" spans="1:5" ht="47.25">
      <c r="A1084" s="24" t="s">
        <v>41</v>
      </c>
      <c r="B1084" s="62" t="s">
        <v>763</v>
      </c>
      <c r="C1084" s="62" t="s">
        <v>763</v>
      </c>
      <c r="D1084" s="36">
        <v>13.1435</v>
      </c>
      <c r="E1084" s="53" t="s">
        <v>530</v>
      </c>
    </row>
    <row r="1085" spans="1:5" ht="47.25">
      <c r="A1085" s="24" t="s">
        <v>41</v>
      </c>
      <c r="B1085" s="62" t="s">
        <v>762</v>
      </c>
      <c r="C1085" s="62" t="s">
        <v>762</v>
      </c>
      <c r="D1085" s="36">
        <v>4.1779000000000002</v>
      </c>
      <c r="E1085" s="53" t="s">
        <v>530</v>
      </c>
    </row>
    <row r="1086" spans="1:5" ht="47.25">
      <c r="A1086" s="24" t="s">
        <v>41</v>
      </c>
      <c r="B1086" s="62" t="s">
        <v>761</v>
      </c>
      <c r="C1086" s="62" t="s">
        <v>761</v>
      </c>
      <c r="D1086" s="36">
        <v>4.0952099999999998</v>
      </c>
      <c r="E1086" s="53" t="s">
        <v>530</v>
      </c>
    </row>
    <row r="1087" spans="1:5" ht="47.25">
      <c r="A1087" s="24" t="s">
        <v>41</v>
      </c>
      <c r="B1087" s="62" t="s">
        <v>760</v>
      </c>
      <c r="C1087" s="62" t="s">
        <v>760</v>
      </c>
      <c r="D1087" s="36">
        <v>4.0952099999999998</v>
      </c>
      <c r="E1087" s="53" t="s">
        <v>530</v>
      </c>
    </row>
    <row r="1088" spans="1:5" ht="47.25">
      <c r="A1088" s="24" t="s">
        <v>41</v>
      </c>
      <c r="B1088" s="62" t="s">
        <v>759</v>
      </c>
      <c r="C1088" s="62" t="s">
        <v>759</v>
      </c>
      <c r="D1088" s="36">
        <v>4.0952099999999998</v>
      </c>
      <c r="E1088" s="53" t="s">
        <v>530</v>
      </c>
    </row>
    <row r="1089" spans="1:5" ht="47.25">
      <c r="A1089" s="24" t="s">
        <v>41</v>
      </c>
      <c r="B1089" s="62" t="s">
        <v>758</v>
      </c>
      <c r="C1089" s="62" t="s">
        <v>758</v>
      </c>
      <c r="D1089" s="36">
        <v>4.0952099999999998</v>
      </c>
      <c r="E1089" s="53" t="s">
        <v>530</v>
      </c>
    </row>
    <row r="1090" spans="1:5" ht="47.25">
      <c r="A1090" s="24" t="s">
        <v>41</v>
      </c>
      <c r="B1090" s="62" t="s">
        <v>757</v>
      </c>
      <c r="C1090" s="62" t="s">
        <v>757</v>
      </c>
      <c r="D1090" s="36">
        <v>4.0952099999999998</v>
      </c>
      <c r="E1090" s="53" t="s">
        <v>530</v>
      </c>
    </row>
    <row r="1091" spans="1:5" ht="47.25">
      <c r="A1091" s="24" t="s">
        <v>41</v>
      </c>
      <c r="B1091" s="62" t="s">
        <v>756</v>
      </c>
      <c r="C1091" s="62" t="s">
        <v>756</v>
      </c>
      <c r="D1091" s="36">
        <v>4.0952099999999998</v>
      </c>
      <c r="E1091" s="53" t="s">
        <v>530</v>
      </c>
    </row>
    <row r="1092" spans="1:5" ht="47.25">
      <c r="A1092" s="24" t="s">
        <v>41</v>
      </c>
      <c r="B1092" s="62" t="s">
        <v>755</v>
      </c>
      <c r="C1092" s="62" t="s">
        <v>755</v>
      </c>
      <c r="D1092" s="36">
        <v>4.1779000000000002</v>
      </c>
      <c r="E1092" s="53" t="s">
        <v>530</v>
      </c>
    </row>
    <row r="1093" spans="1:5" ht="47.25">
      <c r="A1093" s="24" t="s">
        <v>41</v>
      </c>
      <c r="B1093" s="62" t="s">
        <v>754</v>
      </c>
      <c r="C1093" s="62" t="s">
        <v>754</v>
      </c>
      <c r="D1093" s="36">
        <v>4.1779000000000002</v>
      </c>
      <c r="E1093" s="53" t="s">
        <v>530</v>
      </c>
    </row>
    <row r="1094" spans="1:5" ht="47.25">
      <c r="A1094" s="24" t="s">
        <v>41</v>
      </c>
      <c r="B1094" s="62" t="s">
        <v>753</v>
      </c>
      <c r="C1094" s="62" t="s">
        <v>753</v>
      </c>
      <c r="D1094" s="36">
        <v>4.0952099999999998</v>
      </c>
      <c r="E1094" s="53" t="s">
        <v>530</v>
      </c>
    </row>
    <row r="1095" spans="1:5" ht="47.25">
      <c r="A1095" s="24" t="s">
        <v>41</v>
      </c>
      <c r="B1095" s="62" t="s">
        <v>752</v>
      </c>
      <c r="C1095" s="62" t="s">
        <v>752</v>
      </c>
      <c r="D1095" s="36">
        <v>4.1779000000000002</v>
      </c>
      <c r="E1095" s="53" t="s">
        <v>530</v>
      </c>
    </row>
    <row r="1096" spans="1:5" ht="47.25">
      <c r="A1096" s="24" t="s">
        <v>41</v>
      </c>
      <c r="B1096" s="62" t="s">
        <v>751</v>
      </c>
      <c r="C1096" s="62" t="s">
        <v>751</v>
      </c>
      <c r="D1096" s="36">
        <v>4.1779000000000002</v>
      </c>
      <c r="E1096" s="53" t="s">
        <v>530</v>
      </c>
    </row>
    <row r="1097" spans="1:5" ht="47.25">
      <c r="A1097" s="24" t="s">
        <v>41</v>
      </c>
      <c r="B1097" s="62" t="s">
        <v>750</v>
      </c>
      <c r="C1097" s="62" t="s">
        <v>750</v>
      </c>
      <c r="D1097" s="36">
        <v>4.0952099999999998</v>
      </c>
      <c r="E1097" s="53" t="s">
        <v>530</v>
      </c>
    </row>
    <row r="1098" spans="1:5" ht="47.25">
      <c r="A1098" s="24" t="s">
        <v>41</v>
      </c>
      <c r="B1098" s="62" t="s">
        <v>749</v>
      </c>
      <c r="C1098" s="62" t="s">
        <v>749</v>
      </c>
      <c r="D1098" s="36">
        <v>4.0952099999999998</v>
      </c>
      <c r="E1098" s="53" t="s">
        <v>530</v>
      </c>
    </row>
    <row r="1099" spans="1:5" ht="47.25">
      <c r="A1099" s="24" t="s">
        <v>41</v>
      </c>
      <c r="B1099" s="62" t="s">
        <v>748</v>
      </c>
      <c r="C1099" s="62" t="s">
        <v>748</v>
      </c>
      <c r="D1099" s="36">
        <v>4.0952099999999998</v>
      </c>
      <c r="E1099" s="53" t="s">
        <v>530</v>
      </c>
    </row>
    <row r="1100" spans="1:5" ht="47.25">
      <c r="A1100" s="24" t="s">
        <v>41</v>
      </c>
      <c r="B1100" s="62" t="s">
        <v>747</v>
      </c>
      <c r="C1100" s="62" t="s">
        <v>747</v>
      </c>
      <c r="D1100" s="36">
        <v>4.1779000000000002</v>
      </c>
      <c r="E1100" s="53" t="s">
        <v>530</v>
      </c>
    </row>
    <row r="1101" spans="1:5" ht="47.25">
      <c r="A1101" s="24" t="s">
        <v>41</v>
      </c>
      <c r="B1101" s="62" t="s">
        <v>746</v>
      </c>
      <c r="C1101" s="62" t="s">
        <v>746</v>
      </c>
      <c r="D1101" s="36">
        <v>4.0952099999999998</v>
      </c>
      <c r="E1101" s="53" t="s">
        <v>530</v>
      </c>
    </row>
    <row r="1102" spans="1:5" ht="47.25">
      <c r="A1102" s="24" t="s">
        <v>41</v>
      </c>
      <c r="B1102" s="62" t="s">
        <v>745</v>
      </c>
      <c r="C1102" s="62" t="s">
        <v>745</v>
      </c>
      <c r="D1102" s="36">
        <v>4.0952099999999998</v>
      </c>
      <c r="E1102" s="53" t="s">
        <v>530</v>
      </c>
    </row>
    <row r="1103" spans="1:5" ht="47.25">
      <c r="A1103" s="24" t="s">
        <v>41</v>
      </c>
      <c r="B1103" s="62" t="s">
        <v>744</v>
      </c>
      <c r="C1103" s="62" t="s">
        <v>744</v>
      </c>
      <c r="D1103" s="36">
        <v>4.0952099999999998</v>
      </c>
      <c r="E1103" s="53" t="s">
        <v>530</v>
      </c>
    </row>
    <row r="1104" spans="1:5" ht="47.25">
      <c r="A1104" s="24" t="s">
        <v>41</v>
      </c>
      <c r="B1104" s="62" t="s">
        <v>743</v>
      </c>
      <c r="C1104" s="62" t="s">
        <v>743</v>
      </c>
      <c r="D1104" s="36">
        <v>4.0952099999999998</v>
      </c>
      <c r="E1104" s="53" t="s">
        <v>530</v>
      </c>
    </row>
    <row r="1105" spans="1:5" ht="47.25">
      <c r="A1105" s="24" t="s">
        <v>41</v>
      </c>
      <c r="B1105" s="62" t="s">
        <v>742</v>
      </c>
      <c r="C1105" s="62" t="s">
        <v>742</v>
      </c>
      <c r="D1105" s="36">
        <v>4.0952099999999998</v>
      </c>
      <c r="E1105" s="53" t="s">
        <v>530</v>
      </c>
    </row>
    <row r="1106" spans="1:5" ht="47.25">
      <c r="A1106" s="24" t="s">
        <v>41</v>
      </c>
      <c r="B1106" s="62" t="s">
        <v>741</v>
      </c>
      <c r="C1106" s="62" t="s">
        <v>741</v>
      </c>
      <c r="D1106" s="36">
        <v>4.1779000000000002</v>
      </c>
      <c r="E1106" s="53" t="s">
        <v>530</v>
      </c>
    </row>
    <row r="1107" spans="1:5" ht="47.25">
      <c r="A1107" s="24" t="s">
        <v>41</v>
      </c>
      <c r="B1107" s="62" t="s">
        <v>740</v>
      </c>
      <c r="C1107" s="62" t="s">
        <v>740</v>
      </c>
      <c r="D1107" s="36">
        <v>4.1779000000000002</v>
      </c>
      <c r="E1107" s="53" t="s">
        <v>530</v>
      </c>
    </row>
    <row r="1108" spans="1:5" ht="47.25">
      <c r="A1108" s="24" t="s">
        <v>41</v>
      </c>
      <c r="B1108" s="62" t="s">
        <v>739</v>
      </c>
      <c r="C1108" s="62" t="s">
        <v>739</v>
      </c>
      <c r="D1108" s="36">
        <v>4.1779000000000002</v>
      </c>
      <c r="E1108" s="53" t="s">
        <v>530</v>
      </c>
    </row>
    <row r="1109" spans="1:5" ht="47.25">
      <c r="A1109" s="24" t="s">
        <v>41</v>
      </c>
      <c r="B1109" s="62" t="s">
        <v>738</v>
      </c>
      <c r="C1109" s="62" t="s">
        <v>738</v>
      </c>
      <c r="D1109" s="36">
        <v>4.1779000000000002</v>
      </c>
      <c r="E1109" s="53" t="s">
        <v>530</v>
      </c>
    </row>
    <row r="1110" spans="1:5" ht="47.25">
      <c r="A1110" s="24" t="s">
        <v>41</v>
      </c>
      <c r="B1110" s="62" t="s">
        <v>737</v>
      </c>
      <c r="C1110" s="62" t="s">
        <v>737</v>
      </c>
      <c r="D1110" s="36">
        <v>4.1779000000000002</v>
      </c>
      <c r="E1110" s="53" t="s">
        <v>530</v>
      </c>
    </row>
    <row r="1111" spans="1:5" ht="47.25">
      <c r="A1111" s="24" t="s">
        <v>41</v>
      </c>
      <c r="B1111" s="62" t="s">
        <v>736</v>
      </c>
      <c r="C1111" s="62" t="s">
        <v>736</v>
      </c>
      <c r="D1111" s="36">
        <v>4.1779000000000002</v>
      </c>
      <c r="E1111" s="53" t="s">
        <v>530</v>
      </c>
    </row>
    <row r="1112" spans="1:5" ht="47.25">
      <c r="A1112" s="24" t="s">
        <v>41</v>
      </c>
      <c r="B1112" s="62" t="s">
        <v>735</v>
      </c>
      <c r="C1112" s="62" t="s">
        <v>735</v>
      </c>
      <c r="D1112" s="36">
        <v>4.1779000000000002</v>
      </c>
      <c r="E1112" s="53" t="s">
        <v>530</v>
      </c>
    </row>
    <row r="1113" spans="1:5" ht="47.25">
      <c r="A1113" s="24" t="s">
        <v>41</v>
      </c>
      <c r="B1113" s="62" t="s">
        <v>734</v>
      </c>
      <c r="C1113" s="62" t="s">
        <v>734</v>
      </c>
      <c r="D1113" s="36">
        <v>4.0952099999999998</v>
      </c>
      <c r="E1113" s="53" t="s">
        <v>530</v>
      </c>
    </row>
    <row r="1114" spans="1:5" ht="47.25">
      <c r="A1114" s="24" t="s">
        <v>41</v>
      </c>
      <c r="B1114" s="62" t="s">
        <v>733</v>
      </c>
      <c r="C1114" s="62" t="s">
        <v>733</v>
      </c>
      <c r="D1114" s="36">
        <v>4.0952099999999998</v>
      </c>
      <c r="E1114" s="53" t="s">
        <v>530</v>
      </c>
    </row>
    <row r="1115" spans="1:5" ht="47.25">
      <c r="A1115" s="24" t="s">
        <v>41</v>
      </c>
      <c r="B1115" s="62" t="s">
        <v>732</v>
      </c>
      <c r="C1115" s="62" t="s">
        <v>732</v>
      </c>
      <c r="D1115" s="36">
        <v>4.1779000000000002</v>
      </c>
      <c r="E1115" s="53" t="s">
        <v>530</v>
      </c>
    </row>
    <row r="1116" spans="1:5" ht="47.25">
      <c r="A1116" s="24" t="s">
        <v>41</v>
      </c>
      <c r="B1116" s="62" t="s">
        <v>731</v>
      </c>
      <c r="C1116" s="62" t="s">
        <v>731</v>
      </c>
      <c r="D1116" s="36">
        <v>4.1779000000000002</v>
      </c>
      <c r="E1116" s="53" t="s">
        <v>530</v>
      </c>
    </row>
    <row r="1117" spans="1:5" ht="47.25">
      <c r="A1117" s="24" t="s">
        <v>41</v>
      </c>
      <c r="B1117" s="62" t="s">
        <v>730</v>
      </c>
      <c r="C1117" s="62" t="s">
        <v>730</v>
      </c>
      <c r="D1117" s="36">
        <v>8.1024100000000008</v>
      </c>
      <c r="E1117" s="53" t="s">
        <v>530</v>
      </c>
    </row>
    <row r="1118" spans="1:5" ht="47.25">
      <c r="A1118" s="24" t="s">
        <v>41</v>
      </c>
      <c r="B1118" s="62" t="s">
        <v>729</v>
      </c>
      <c r="C1118" s="62" t="s">
        <v>729</v>
      </c>
      <c r="D1118" s="36">
        <v>7.2101899999999999</v>
      </c>
      <c r="E1118" s="53" t="s">
        <v>530</v>
      </c>
    </row>
    <row r="1119" spans="1:5" ht="47.25">
      <c r="A1119" s="24" t="s">
        <v>41</v>
      </c>
      <c r="B1119" s="62" t="s">
        <v>728</v>
      </c>
      <c r="C1119" s="62" t="s">
        <v>728</v>
      </c>
      <c r="D1119" s="36">
        <v>6.1525299999999996</v>
      </c>
      <c r="E1119" s="53" t="s">
        <v>530</v>
      </c>
    </row>
    <row r="1120" spans="1:5" ht="47.25">
      <c r="A1120" s="24" t="s">
        <v>41</v>
      </c>
      <c r="B1120" s="62" t="s">
        <v>727</v>
      </c>
      <c r="C1120" s="62" t="s">
        <v>727</v>
      </c>
      <c r="D1120" s="36">
        <v>8.1024100000000008</v>
      </c>
      <c r="E1120" s="53" t="s">
        <v>530</v>
      </c>
    </row>
    <row r="1121" spans="1:5" ht="47.25">
      <c r="A1121" s="24" t="s">
        <v>41</v>
      </c>
      <c r="B1121" s="62" t="s">
        <v>726</v>
      </c>
      <c r="C1121" s="62" t="s">
        <v>726</v>
      </c>
      <c r="D1121" s="36">
        <v>6.1525299999999996</v>
      </c>
      <c r="E1121" s="53" t="s">
        <v>530</v>
      </c>
    </row>
    <row r="1122" spans="1:5" ht="47.25">
      <c r="A1122" s="24" t="s">
        <v>41</v>
      </c>
      <c r="B1122" s="62" t="s">
        <v>725</v>
      </c>
      <c r="C1122" s="62" t="s">
        <v>725</v>
      </c>
      <c r="D1122" s="36">
        <v>5.2355600000000004</v>
      </c>
      <c r="E1122" s="53" t="s">
        <v>530</v>
      </c>
    </row>
    <row r="1123" spans="1:5" ht="47.25">
      <c r="A1123" s="24" t="s">
        <v>41</v>
      </c>
      <c r="B1123" s="62" t="s">
        <v>724</v>
      </c>
      <c r="C1123" s="62" t="s">
        <v>724</v>
      </c>
      <c r="D1123" s="36">
        <v>5.9870999999999999</v>
      </c>
      <c r="E1123" s="53" t="s">
        <v>530</v>
      </c>
    </row>
    <row r="1124" spans="1:5" ht="47.25">
      <c r="A1124" s="24" t="s">
        <v>41</v>
      </c>
      <c r="B1124" s="62" t="s">
        <v>723</v>
      </c>
      <c r="C1124" s="62" t="s">
        <v>723</v>
      </c>
      <c r="D1124" s="36">
        <v>7.0447499999999996</v>
      </c>
      <c r="E1124" s="53" t="s">
        <v>530</v>
      </c>
    </row>
    <row r="1125" spans="1:5" ht="47.25">
      <c r="A1125" s="24" t="s">
        <v>41</v>
      </c>
      <c r="B1125" s="62" t="s">
        <v>722</v>
      </c>
      <c r="C1125" s="62" t="s">
        <v>722</v>
      </c>
      <c r="D1125" s="36">
        <v>6.1525299999999996</v>
      </c>
      <c r="E1125" s="53" t="s">
        <v>530</v>
      </c>
    </row>
    <row r="1126" spans="1:5" ht="47.25">
      <c r="A1126" s="24" t="s">
        <v>41</v>
      </c>
      <c r="B1126" s="62" t="s">
        <v>721</v>
      </c>
      <c r="C1126" s="62" t="s">
        <v>721</v>
      </c>
      <c r="D1126" s="36">
        <v>9.1817100000000007</v>
      </c>
      <c r="E1126" s="53" t="s">
        <v>530</v>
      </c>
    </row>
    <row r="1127" spans="1:5" ht="47.25">
      <c r="A1127" s="24" t="s">
        <v>41</v>
      </c>
      <c r="B1127" s="62" t="s">
        <v>720</v>
      </c>
      <c r="C1127" s="62" t="s">
        <v>720</v>
      </c>
      <c r="D1127" s="36">
        <v>8.1240500000000004</v>
      </c>
      <c r="E1127" s="53" t="s">
        <v>530</v>
      </c>
    </row>
    <row r="1128" spans="1:5" ht="47.25">
      <c r="A1128" s="24" t="s">
        <v>41</v>
      </c>
      <c r="B1128" s="62" t="s">
        <v>719</v>
      </c>
      <c r="C1128" s="62" t="s">
        <v>719</v>
      </c>
      <c r="D1128" s="36">
        <v>6.1525299999999996</v>
      </c>
      <c r="E1128" s="53" t="s">
        <v>530</v>
      </c>
    </row>
    <row r="1129" spans="1:5" ht="47.25">
      <c r="A1129" s="24" t="s">
        <v>41</v>
      </c>
      <c r="B1129" s="62" t="s">
        <v>718</v>
      </c>
      <c r="C1129" s="62" t="s">
        <v>718</v>
      </c>
      <c r="D1129" s="36">
        <v>4.0952099999999998</v>
      </c>
      <c r="E1129" s="53" t="s">
        <v>530</v>
      </c>
    </row>
    <row r="1130" spans="1:5" ht="47.25">
      <c r="A1130" s="24" t="s">
        <v>41</v>
      </c>
      <c r="B1130" s="62" t="s">
        <v>717</v>
      </c>
      <c r="C1130" s="62" t="s">
        <v>717</v>
      </c>
      <c r="D1130" s="36">
        <v>4.0952099999999998</v>
      </c>
      <c r="E1130" s="53" t="s">
        <v>530</v>
      </c>
    </row>
    <row r="1131" spans="1:5" ht="47.25">
      <c r="A1131" s="24" t="s">
        <v>41</v>
      </c>
      <c r="B1131" s="62" t="s">
        <v>716</v>
      </c>
      <c r="C1131" s="62" t="s">
        <v>716</v>
      </c>
      <c r="D1131" s="36">
        <v>4.0952099999999998</v>
      </c>
      <c r="E1131" s="53" t="s">
        <v>530</v>
      </c>
    </row>
    <row r="1132" spans="1:5" ht="47.25">
      <c r="A1132" s="24" t="s">
        <v>41</v>
      </c>
      <c r="B1132" s="62" t="s">
        <v>715</v>
      </c>
      <c r="C1132" s="62" t="s">
        <v>715</v>
      </c>
      <c r="D1132" s="36">
        <v>4.0952099999999998</v>
      </c>
      <c r="E1132" s="53" t="s">
        <v>530</v>
      </c>
    </row>
    <row r="1133" spans="1:5" ht="47.25">
      <c r="A1133" s="24" t="s">
        <v>41</v>
      </c>
      <c r="B1133" s="62" t="s">
        <v>714</v>
      </c>
      <c r="C1133" s="62" t="s">
        <v>714</v>
      </c>
      <c r="D1133" s="36">
        <v>4.1779000000000002</v>
      </c>
      <c r="E1133" s="53" t="s">
        <v>530</v>
      </c>
    </row>
    <row r="1134" spans="1:5" ht="47.25">
      <c r="A1134" s="24" t="s">
        <v>41</v>
      </c>
      <c r="B1134" s="62" t="s">
        <v>713</v>
      </c>
      <c r="C1134" s="62" t="s">
        <v>713</v>
      </c>
      <c r="D1134" s="36">
        <v>4.1779000000000002</v>
      </c>
      <c r="E1134" s="53" t="s">
        <v>530</v>
      </c>
    </row>
    <row r="1135" spans="1:5" ht="47.25">
      <c r="A1135" s="24" t="s">
        <v>41</v>
      </c>
      <c r="B1135" s="62" t="s">
        <v>712</v>
      </c>
      <c r="C1135" s="62" t="s">
        <v>712</v>
      </c>
      <c r="D1135" s="36">
        <v>6.0091000000000001</v>
      </c>
      <c r="E1135" s="53" t="s">
        <v>530</v>
      </c>
    </row>
    <row r="1136" spans="1:5" ht="47.25">
      <c r="A1136" s="24" t="s">
        <v>41</v>
      </c>
      <c r="B1136" s="62" t="s">
        <v>711</v>
      </c>
      <c r="C1136" s="62" t="s">
        <v>711</v>
      </c>
      <c r="D1136" s="36">
        <v>5.2355600000000004</v>
      </c>
      <c r="E1136" s="53" t="s">
        <v>530</v>
      </c>
    </row>
    <row r="1137" spans="1:5" ht="47.25">
      <c r="A1137" s="24" t="s">
        <v>41</v>
      </c>
      <c r="B1137" s="62" t="s">
        <v>710</v>
      </c>
      <c r="C1137" s="62" t="s">
        <v>710</v>
      </c>
      <c r="D1137" s="36">
        <v>5.2355600000000004</v>
      </c>
      <c r="E1137" s="53" t="s">
        <v>530</v>
      </c>
    </row>
    <row r="1138" spans="1:5" ht="47.25">
      <c r="A1138" s="24" t="s">
        <v>41</v>
      </c>
      <c r="B1138" s="62" t="s">
        <v>709</v>
      </c>
      <c r="C1138" s="62" t="s">
        <v>709</v>
      </c>
      <c r="D1138" s="36">
        <v>6.2932199999999998</v>
      </c>
      <c r="E1138" s="53" t="s">
        <v>530</v>
      </c>
    </row>
    <row r="1139" spans="1:5" ht="47.25">
      <c r="A1139" s="24" t="s">
        <v>41</v>
      </c>
      <c r="B1139" s="62" t="s">
        <v>708</v>
      </c>
      <c r="C1139" s="62" t="s">
        <v>708</v>
      </c>
      <c r="D1139" s="36">
        <v>5.2355600000000004</v>
      </c>
      <c r="E1139" s="53" t="s">
        <v>530</v>
      </c>
    </row>
    <row r="1140" spans="1:5" ht="47.25">
      <c r="A1140" s="24" t="s">
        <v>41</v>
      </c>
      <c r="B1140" s="62" t="s">
        <v>707</v>
      </c>
      <c r="C1140" s="62" t="s">
        <v>707</v>
      </c>
      <c r="D1140" s="36">
        <v>6.1525299999999996</v>
      </c>
      <c r="E1140" s="53" t="s">
        <v>530</v>
      </c>
    </row>
    <row r="1141" spans="1:5" ht="47.25">
      <c r="A1141" s="24" t="s">
        <v>41</v>
      </c>
      <c r="B1141" s="62" t="s">
        <v>706</v>
      </c>
      <c r="C1141" s="62" t="s">
        <v>706</v>
      </c>
      <c r="D1141" s="36">
        <v>7.2101899999999999</v>
      </c>
      <c r="E1141" s="53" t="s">
        <v>530</v>
      </c>
    </row>
    <row r="1142" spans="1:5" ht="47.25">
      <c r="A1142" s="24" t="s">
        <v>41</v>
      </c>
      <c r="B1142" s="62" t="s">
        <v>705</v>
      </c>
      <c r="C1142" s="62" t="s">
        <v>705</v>
      </c>
      <c r="D1142" s="36">
        <v>6.1525299999999996</v>
      </c>
      <c r="E1142" s="53" t="s">
        <v>530</v>
      </c>
    </row>
    <row r="1143" spans="1:5" ht="47.25">
      <c r="A1143" s="24" t="s">
        <v>41</v>
      </c>
      <c r="B1143" s="62" t="s">
        <v>704</v>
      </c>
      <c r="C1143" s="62" t="s">
        <v>704</v>
      </c>
      <c r="D1143" s="36">
        <v>5.2355600000000004</v>
      </c>
      <c r="E1143" s="53" t="s">
        <v>530</v>
      </c>
    </row>
    <row r="1144" spans="1:5" ht="47.25">
      <c r="A1144" s="24" t="s">
        <v>41</v>
      </c>
      <c r="B1144" s="62" t="s">
        <v>703</v>
      </c>
      <c r="C1144" s="62" t="s">
        <v>703</v>
      </c>
      <c r="D1144" s="36">
        <v>8.1024100000000008</v>
      </c>
      <c r="E1144" s="53" t="s">
        <v>530</v>
      </c>
    </row>
    <row r="1145" spans="1:5" ht="47.25">
      <c r="A1145" s="24" t="s">
        <v>41</v>
      </c>
      <c r="B1145" s="62" t="s">
        <v>702</v>
      </c>
      <c r="C1145" s="62" t="s">
        <v>702</v>
      </c>
      <c r="D1145" s="36">
        <v>6.2932199999999998</v>
      </c>
      <c r="E1145" s="53" t="s">
        <v>530</v>
      </c>
    </row>
    <row r="1146" spans="1:5" ht="47.25">
      <c r="A1146" s="24" t="s">
        <v>41</v>
      </c>
      <c r="B1146" s="62" t="s">
        <v>701</v>
      </c>
      <c r="C1146" s="62" t="s">
        <v>701</v>
      </c>
      <c r="D1146" s="36">
        <v>7.0447499999999996</v>
      </c>
      <c r="E1146" s="53" t="s">
        <v>530</v>
      </c>
    </row>
    <row r="1147" spans="1:5" ht="47.25">
      <c r="A1147" s="24" t="s">
        <v>41</v>
      </c>
      <c r="B1147" s="62" t="s">
        <v>700</v>
      </c>
      <c r="C1147" s="62" t="s">
        <v>700</v>
      </c>
      <c r="D1147" s="36">
        <v>7.2101899999999999</v>
      </c>
      <c r="E1147" s="53" t="s">
        <v>530</v>
      </c>
    </row>
    <row r="1148" spans="1:5" ht="47.25">
      <c r="A1148" s="24" t="s">
        <v>41</v>
      </c>
      <c r="B1148" s="62" t="s">
        <v>699</v>
      </c>
      <c r="C1148" s="62" t="s">
        <v>699</v>
      </c>
      <c r="D1148" s="36">
        <v>5.2355600000000004</v>
      </c>
      <c r="E1148" s="53" t="s">
        <v>530</v>
      </c>
    </row>
    <row r="1149" spans="1:5" ht="47.25">
      <c r="A1149" s="24" t="s">
        <v>41</v>
      </c>
      <c r="B1149" s="62" t="s">
        <v>698</v>
      </c>
      <c r="C1149" s="62" t="s">
        <v>698</v>
      </c>
      <c r="D1149" s="36">
        <v>7.2101899999999999</v>
      </c>
      <c r="E1149" s="53" t="s">
        <v>530</v>
      </c>
    </row>
    <row r="1150" spans="1:5" ht="47.25">
      <c r="A1150" s="24" t="s">
        <v>41</v>
      </c>
      <c r="B1150" s="62" t="s">
        <v>697</v>
      </c>
      <c r="C1150" s="62" t="s">
        <v>697</v>
      </c>
      <c r="D1150" s="36">
        <v>7.2101899999999999</v>
      </c>
      <c r="E1150" s="53" t="s">
        <v>530</v>
      </c>
    </row>
    <row r="1151" spans="1:5" ht="47.25">
      <c r="A1151" s="24" t="s">
        <v>41</v>
      </c>
      <c r="B1151" s="62" t="s">
        <v>696</v>
      </c>
      <c r="C1151" s="62" t="s">
        <v>696</v>
      </c>
      <c r="D1151" s="36">
        <v>7.2101899999999999</v>
      </c>
      <c r="E1151" s="53" t="s">
        <v>530</v>
      </c>
    </row>
    <row r="1152" spans="1:5" ht="47.25">
      <c r="A1152" s="24" t="s">
        <v>41</v>
      </c>
      <c r="B1152" s="62" t="s">
        <v>695</v>
      </c>
      <c r="C1152" s="62" t="s">
        <v>695</v>
      </c>
      <c r="D1152" s="36">
        <v>4.0952099999999998</v>
      </c>
      <c r="E1152" s="53" t="s">
        <v>530</v>
      </c>
    </row>
    <row r="1153" spans="1:5" ht="47.25">
      <c r="A1153" s="24" t="s">
        <v>41</v>
      </c>
      <c r="B1153" s="62" t="s">
        <v>694</v>
      </c>
      <c r="C1153" s="62" t="s">
        <v>694</v>
      </c>
      <c r="D1153" s="36">
        <v>5.1528600000000004</v>
      </c>
      <c r="E1153" s="53" t="s">
        <v>530</v>
      </c>
    </row>
    <row r="1154" spans="1:5" ht="47.25">
      <c r="A1154" s="24" t="s">
        <v>41</v>
      </c>
      <c r="B1154" s="62" t="s">
        <v>693</v>
      </c>
      <c r="C1154" s="62" t="s">
        <v>693</v>
      </c>
      <c r="D1154" s="36">
        <v>6.2932199999999998</v>
      </c>
      <c r="E1154" s="53" t="s">
        <v>530</v>
      </c>
    </row>
    <row r="1155" spans="1:5" ht="47.25">
      <c r="A1155" s="24" t="s">
        <v>41</v>
      </c>
      <c r="B1155" s="62" t="s">
        <v>692</v>
      </c>
      <c r="C1155" s="62" t="s">
        <v>692</v>
      </c>
      <c r="D1155" s="36">
        <v>8.2678499999999993</v>
      </c>
      <c r="E1155" s="53" t="s">
        <v>530</v>
      </c>
    </row>
    <row r="1156" spans="1:5" ht="47.25">
      <c r="A1156" s="24" t="s">
        <v>41</v>
      </c>
      <c r="B1156" s="62" t="s">
        <v>691</v>
      </c>
      <c r="C1156" s="62" t="s">
        <v>691</v>
      </c>
      <c r="D1156" s="36">
        <v>7.0447499999999996</v>
      </c>
      <c r="E1156" s="53" t="s">
        <v>530</v>
      </c>
    </row>
    <row r="1157" spans="1:5" ht="47.25">
      <c r="A1157" s="24" t="s">
        <v>41</v>
      </c>
      <c r="B1157" s="62" t="s">
        <v>690</v>
      </c>
      <c r="C1157" s="62" t="s">
        <v>690</v>
      </c>
      <c r="D1157" s="36">
        <v>7.0447499999999996</v>
      </c>
      <c r="E1157" s="53" t="s">
        <v>530</v>
      </c>
    </row>
    <row r="1158" spans="1:5" ht="47.25">
      <c r="A1158" s="24" t="s">
        <v>41</v>
      </c>
      <c r="B1158" s="62" t="s">
        <v>689</v>
      </c>
      <c r="C1158" s="62" t="s">
        <v>689</v>
      </c>
      <c r="D1158" s="36">
        <v>7.0663999999999998</v>
      </c>
      <c r="E1158" s="53" t="s">
        <v>530</v>
      </c>
    </row>
    <row r="1159" spans="1:5" ht="47.25">
      <c r="A1159" s="24" t="s">
        <v>41</v>
      </c>
      <c r="B1159" s="62" t="s">
        <v>688</v>
      </c>
      <c r="C1159" s="62" t="s">
        <v>688</v>
      </c>
      <c r="D1159" s="36">
        <v>4.0952099999999998</v>
      </c>
      <c r="E1159" s="53" t="s">
        <v>530</v>
      </c>
    </row>
    <row r="1160" spans="1:5" ht="47.25">
      <c r="A1160" s="24" t="s">
        <v>41</v>
      </c>
      <c r="B1160" s="62" t="s">
        <v>687</v>
      </c>
      <c r="C1160" s="62" t="s">
        <v>687</v>
      </c>
      <c r="D1160" s="36">
        <v>5.0948700000000002</v>
      </c>
      <c r="E1160" s="53" t="s">
        <v>522</v>
      </c>
    </row>
    <row r="1161" spans="1:5" ht="47.25">
      <c r="A1161" s="24" t="s">
        <v>41</v>
      </c>
      <c r="B1161" s="62" t="s">
        <v>686</v>
      </c>
      <c r="C1161" s="62" t="s">
        <v>686</v>
      </c>
      <c r="D1161" s="36">
        <v>5.0948700000000002</v>
      </c>
      <c r="E1161" s="53" t="s">
        <v>522</v>
      </c>
    </row>
    <row r="1162" spans="1:5" ht="47.25">
      <c r="A1162" s="24" t="s">
        <v>41</v>
      </c>
      <c r="B1162" s="62" t="s">
        <v>685</v>
      </c>
      <c r="C1162" s="62" t="s">
        <v>685</v>
      </c>
      <c r="D1162" s="36">
        <v>5.0948700000000002</v>
      </c>
      <c r="E1162" s="53" t="s">
        <v>522</v>
      </c>
    </row>
    <row r="1163" spans="1:5" ht="47.25">
      <c r="A1163" s="24" t="s">
        <v>41</v>
      </c>
      <c r="B1163" s="62" t="s">
        <v>684</v>
      </c>
      <c r="C1163" s="62" t="s">
        <v>684</v>
      </c>
      <c r="D1163" s="36">
        <v>6.4618500000000001</v>
      </c>
      <c r="E1163" s="53" t="s">
        <v>522</v>
      </c>
    </row>
    <row r="1164" spans="1:5" ht="47.25">
      <c r="A1164" s="24" t="s">
        <v>41</v>
      </c>
      <c r="B1164" s="62" t="s">
        <v>683</v>
      </c>
      <c r="C1164" s="62" t="s">
        <v>683</v>
      </c>
      <c r="D1164" s="36">
        <v>6.1525299999999996</v>
      </c>
      <c r="E1164" s="53" t="s">
        <v>530</v>
      </c>
    </row>
    <row r="1165" spans="1:5" ht="47.25">
      <c r="A1165" s="24" t="s">
        <v>41</v>
      </c>
      <c r="B1165" s="62" t="s">
        <v>682</v>
      </c>
      <c r="C1165" s="62" t="s">
        <v>682</v>
      </c>
      <c r="D1165" s="36">
        <v>6.2932199999999998</v>
      </c>
      <c r="E1165" s="53" t="s">
        <v>530</v>
      </c>
    </row>
    <row r="1166" spans="1:5" ht="47.25">
      <c r="A1166" s="24" t="s">
        <v>41</v>
      </c>
      <c r="B1166" s="62" t="s">
        <v>681</v>
      </c>
      <c r="C1166" s="62" t="s">
        <v>681</v>
      </c>
      <c r="D1166" s="36">
        <v>5.9870999999999999</v>
      </c>
      <c r="E1166" s="53" t="s">
        <v>530</v>
      </c>
    </row>
    <row r="1167" spans="1:5" ht="47.25">
      <c r="A1167" s="24" t="s">
        <v>41</v>
      </c>
      <c r="B1167" s="62" t="s">
        <v>680</v>
      </c>
      <c r="C1167" s="62" t="s">
        <v>680</v>
      </c>
      <c r="D1167" s="36">
        <v>6.4618500000000001</v>
      </c>
      <c r="E1167" s="53" t="s">
        <v>530</v>
      </c>
    </row>
    <row r="1168" spans="1:5" ht="47.25">
      <c r="A1168" s="24" t="s">
        <v>41</v>
      </c>
      <c r="B1168" s="62" t="s">
        <v>679</v>
      </c>
      <c r="C1168" s="62" t="s">
        <v>679</v>
      </c>
      <c r="D1168" s="36">
        <v>5.1013900000000003</v>
      </c>
      <c r="E1168" s="53" t="s">
        <v>522</v>
      </c>
    </row>
    <row r="1169" spans="1:5" ht="47.25">
      <c r="A1169" s="24" t="s">
        <v>41</v>
      </c>
      <c r="B1169" s="62" t="s">
        <v>678</v>
      </c>
      <c r="C1169" s="62" t="s">
        <v>678</v>
      </c>
      <c r="D1169" s="36">
        <v>5.4041899999999998</v>
      </c>
      <c r="E1169" s="53" t="s">
        <v>522</v>
      </c>
    </row>
    <row r="1170" spans="1:5" ht="47.25">
      <c r="A1170" s="24" t="s">
        <v>41</v>
      </c>
      <c r="B1170" s="62" t="s">
        <v>677</v>
      </c>
      <c r="C1170" s="62" t="s">
        <v>677</v>
      </c>
      <c r="D1170" s="36">
        <v>5.0948700000000002</v>
      </c>
      <c r="E1170" s="53" t="s">
        <v>522</v>
      </c>
    </row>
    <row r="1171" spans="1:5" ht="47.25">
      <c r="A1171" s="24" t="s">
        <v>41</v>
      </c>
      <c r="B1171" s="62" t="s">
        <v>676</v>
      </c>
      <c r="C1171" s="62" t="s">
        <v>676</v>
      </c>
      <c r="D1171" s="36">
        <v>5.0948700000000002</v>
      </c>
      <c r="E1171" s="53" t="s">
        <v>522</v>
      </c>
    </row>
    <row r="1172" spans="1:5" ht="47.25">
      <c r="A1172" s="24" t="s">
        <v>41</v>
      </c>
      <c r="B1172" s="62" t="s">
        <v>675</v>
      </c>
      <c r="C1172" s="62" t="s">
        <v>675</v>
      </c>
      <c r="D1172" s="36">
        <v>5.0948700000000002</v>
      </c>
      <c r="E1172" s="53" t="s">
        <v>522</v>
      </c>
    </row>
    <row r="1173" spans="1:5" ht="47.25">
      <c r="A1173" s="24" t="s">
        <v>41</v>
      </c>
      <c r="B1173" s="62" t="s">
        <v>674</v>
      </c>
      <c r="C1173" s="62" t="s">
        <v>674</v>
      </c>
      <c r="D1173" s="36">
        <v>5.4041899999999998</v>
      </c>
      <c r="E1173" s="53" t="s">
        <v>522</v>
      </c>
    </row>
    <row r="1174" spans="1:5" ht="47.25">
      <c r="A1174" s="24" t="s">
        <v>41</v>
      </c>
      <c r="B1174" s="62" t="s">
        <v>673</v>
      </c>
      <c r="C1174" s="62" t="s">
        <v>673</v>
      </c>
      <c r="D1174" s="36">
        <v>5.0948700000000002</v>
      </c>
      <c r="E1174" s="53" t="s">
        <v>522</v>
      </c>
    </row>
    <row r="1175" spans="1:5" ht="47.25">
      <c r="A1175" s="24" t="s">
        <v>41</v>
      </c>
      <c r="B1175" s="62" t="s">
        <v>672</v>
      </c>
      <c r="C1175" s="62" t="s">
        <v>672</v>
      </c>
      <c r="D1175" s="36">
        <v>5.0948700000000002</v>
      </c>
      <c r="E1175" s="53" t="s">
        <v>522</v>
      </c>
    </row>
    <row r="1176" spans="1:5" ht="47.25">
      <c r="A1176" s="24" t="s">
        <v>41</v>
      </c>
      <c r="B1176" s="62" t="s">
        <v>671</v>
      </c>
      <c r="C1176" s="62" t="s">
        <v>671</v>
      </c>
      <c r="D1176" s="36">
        <v>5.0948700000000002</v>
      </c>
      <c r="E1176" s="53" t="s">
        <v>522</v>
      </c>
    </row>
    <row r="1177" spans="1:5" ht="47.25">
      <c r="A1177" s="24" t="s">
        <v>41</v>
      </c>
      <c r="B1177" s="62" t="s">
        <v>670</v>
      </c>
      <c r="C1177" s="62" t="s">
        <v>670</v>
      </c>
      <c r="D1177" s="36">
        <v>5.0323599999999997</v>
      </c>
      <c r="E1177" s="53" t="s">
        <v>522</v>
      </c>
    </row>
    <row r="1178" spans="1:5" ht="47.25">
      <c r="A1178" s="24" t="s">
        <v>41</v>
      </c>
      <c r="B1178" s="62" t="s">
        <v>669</v>
      </c>
      <c r="C1178" s="62" t="s">
        <v>669</v>
      </c>
      <c r="D1178" s="36">
        <v>5.0323599999999997</v>
      </c>
      <c r="E1178" s="53" t="s">
        <v>522</v>
      </c>
    </row>
    <row r="1179" spans="1:5" ht="47.25">
      <c r="A1179" s="24" t="s">
        <v>41</v>
      </c>
      <c r="B1179" s="62" t="s">
        <v>668</v>
      </c>
      <c r="C1179" s="62" t="s">
        <v>668</v>
      </c>
      <c r="D1179" s="36">
        <v>5.0323599999999997</v>
      </c>
      <c r="E1179" s="53" t="s">
        <v>522</v>
      </c>
    </row>
    <row r="1180" spans="1:5" ht="47.25">
      <c r="A1180" s="24" t="s">
        <v>41</v>
      </c>
      <c r="B1180" s="62" t="s">
        <v>667</v>
      </c>
      <c r="C1180" s="62" t="s">
        <v>667</v>
      </c>
      <c r="D1180" s="36">
        <v>5.0323599999999997</v>
      </c>
      <c r="E1180" s="53" t="s">
        <v>522</v>
      </c>
    </row>
    <row r="1181" spans="1:5" ht="47.25">
      <c r="A1181" s="24" t="s">
        <v>41</v>
      </c>
      <c r="B1181" s="62" t="s">
        <v>666</v>
      </c>
      <c r="C1181" s="62" t="s">
        <v>666</v>
      </c>
      <c r="D1181" s="36">
        <v>5.1013900000000003</v>
      </c>
      <c r="E1181" s="53" t="s">
        <v>522</v>
      </c>
    </row>
    <row r="1182" spans="1:5" ht="47.25">
      <c r="A1182" s="24" t="s">
        <v>41</v>
      </c>
      <c r="B1182" s="62" t="s">
        <v>665</v>
      </c>
      <c r="C1182" s="62" t="s">
        <v>665</v>
      </c>
      <c r="D1182" s="36">
        <v>5.4041899999999998</v>
      </c>
      <c r="E1182" s="53" t="s">
        <v>522</v>
      </c>
    </row>
    <row r="1183" spans="1:5" ht="47.25">
      <c r="A1183" s="24" t="s">
        <v>41</v>
      </c>
      <c r="B1183" s="62" t="s">
        <v>664</v>
      </c>
      <c r="C1183" s="62" t="s">
        <v>664</v>
      </c>
      <c r="D1183" s="36">
        <v>5.0323599999999997</v>
      </c>
      <c r="E1183" s="53" t="s">
        <v>522</v>
      </c>
    </row>
    <row r="1184" spans="1:5" ht="47.25">
      <c r="A1184" s="24" t="s">
        <v>41</v>
      </c>
      <c r="B1184" s="62" t="s">
        <v>663</v>
      </c>
      <c r="C1184" s="62" t="s">
        <v>663</v>
      </c>
      <c r="D1184" s="36">
        <v>5.0948700000000002</v>
      </c>
      <c r="E1184" s="53" t="s">
        <v>522</v>
      </c>
    </row>
    <row r="1185" spans="1:5" ht="47.25">
      <c r="A1185" s="24" t="s">
        <v>41</v>
      </c>
      <c r="B1185" s="62" t="s">
        <v>662</v>
      </c>
      <c r="C1185" s="62" t="s">
        <v>662</v>
      </c>
      <c r="D1185" s="36">
        <v>5.0948700000000002</v>
      </c>
      <c r="E1185" s="53" t="s">
        <v>522</v>
      </c>
    </row>
    <row r="1186" spans="1:5" ht="47.25">
      <c r="A1186" s="24" t="s">
        <v>41</v>
      </c>
      <c r="B1186" s="62" t="s">
        <v>661</v>
      </c>
      <c r="C1186" s="62" t="s">
        <v>661</v>
      </c>
      <c r="D1186" s="36">
        <v>5.0948700000000002</v>
      </c>
      <c r="E1186" s="53" t="s">
        <v>522</v>
      </c>
    </row>
    <row r="1187" spans="1:5" ht="47.25">
      <c r="A1187" s="24" t="s">
        <v>41</v>
      </c>
      <c r="B1187" s="62" t="s">
        <v>660</v>
      </c>
      <c r="C1187" s="62" t="s">
        <v>660</v>
      </c>
      <c r="D1187" s="36">
        <v>5.0948700000000002</v>
      </c>
      <c r="E1187" s="53" t="s">
        <v>522</v>
      </c>
    </row>
    <row r="1188" spans="1:5" ht="47.25">
      <c r="A1188" s="24" t="s">
        <v>41</v>
      </c>
      <c r="B1188" s="62" t="s">
        <v>659</v>
      </c>
      <c r="C1188" s="62" t="s">
        <v>659</v>
      </c>
      <c r="D1188" s="36">
        <v>5.0948700000000002</v>
      </c>
      <c r="E1188" s="53" t="s">
        <v>522</v>
      </c>
    </row>
    <row r="1189" spans="1:5" ht="47.25">
      <c r="A1189" s="24" t="s">
        <v>41</v>
      </c>
      <c r="B1189" s="62" t="s">
        <v>658</v>
      </c>
      <c r="C1189" s="62" t="s">
        <v>658</v>
      </c>
      <c r="D1189" s="36">
        <v>5.0948700000000002</v>
      </c>
      <c r="E1189" s="53" t="s">
        <v>522</v>
      </c>
    </row>
    <row r="1190" spans="1:5" ht="47.25">
      <c r="A1190" s="24" t="s">
        <v>41</v>
      </c>
      <c r="B1190" s="62" t="s">
        <v>657</v>
      </c>
      <c r="C1190" s="62" t="s">
        <v>657</v>
      </c>
      <c r="D1190" s="36">
        <v>5.0948700000000002</v>
      </c>
      <c r="E1190" s="53" t="s">
        <v>522</v>
      </c>
    </row>
    <row r="1191" spans="1:5" ht="47.25">
      <c r="A1191" s="24" t="s">
        <v>41</v>
      </c>
      <c r="B1191" s="62" t="s">
        <v>656</v>
      </c>
      <c r="C1191" s="62" t="s">
        <v>656</v>
      </c>
      <c r="D1191" s="36">
        <v>5.0948700000000002</v>
      </c>
      <c r="E1191" s="53" t="s">
        <v>522</v>
      </c>
    </row>
    <row r="1192" spans="1:5" ht="47.25">
      <c r="A1192" s="24" t="s">
        <v>41</v>
      </c>
      <c r="B1192" s="62" t="s">
        <v>655</v>
      </c>
      <c r="C1192" s="62" t="s">
        <v>655</v>
      </c>
      <c r="D1192" s="36">
        <v>5.0948700000000002</v>
      </c>
      <c r="E1192" s="53" t="s">
        <v>522</v>
      </c>
    </row>
    <row r="1193" spans="1:5" ht="47.25">
      <c r="A1193" s="24" t="s">
        <v>41</v>
      </c>
      <c r="B1193" s="62" t="s">
        <v>654</v>
      </c>
      <c r="C1193" s="62" t="s">
        <v>654</v>
      </c>
      <c r="D1193" s="36">
        <v>5.0948700000000002</v>
      </c>
      <c r="E1193" s="53" t="s">
        <v>522</v>
      </c>
    </row>
    <row r="1194" spans="1:5" ht="47.25">
      <c r="A1194" s="24" t="s">
        <v>41</v>
      </c>
      <c r="B1194" s="62" t="s">
        <v>653</v>
      </c>
      <c r="C1194" s="62" t="s">
        <v>653</v>
      </c>
      <c r="D1194" s="36">
        <v>5.0948700000000002</v>
      </c>
      <c r="E1194" s="53" t="s">
        <v>522</v>
      </c>
    </row>
    <row r="1195" spans="1:5" ht="47.25">
      <c r="A1195" s="24" t="s">
        <v>41</v>
      </c>
      <c r="B1195" s="62" t="s">
        <v>652</v>
      </c>
      <c r="C1195" s="62" t="s">
        <v>652</v>
      </c>
      <c r="D1195" s="36">
        <v>5.0948700000000002</v>
      </c>
      <c r="E1195" s="53" t="s">
        <v>522</v>
      </c>
    </row>
    <row r="1196" spans="1:5" ht="47.25">
      <c r="A1196" s="24" t="s">
        <v>41</v>
      </c>
      <c r="B1196" s="62" t="s">
        <v>651</v>
      </c>
      <c r="C1196" s="62" t="s">
        <v>651</v>
      </c>
      <c r="D1196" s="36">
        <v>5.0323599999999997</v>
      </c>
      <c r="E1196" s="53" t="s">
        <v>522</v>
      </c>
    </row>
    <row r="1197" spans="1:5" ht="47.25">
      <c r="A1197" s="24" t="s">
        <v>41</v>
      </c>
      <c r="B1197" s="62" t="s">
        <v>650</v>
      </c>
      <c r="C1197" s="62" t="s">
        <v>650</v>
      </c>
      <c r="D1197" s="36">
        <v>5.0948700000000002</v>
      </c>
      <c r="E1197" s="53" t="s">
        <v>522</v>
      </c>
    </row>
    <row r="1198" spans="1:5" ht="47.25">
      <c r="A1198" s="24" t="s">
        <v>41</v>
      </c>
      <c r="B1198" s="62" t="s">
        <v>649</v>
      </c>
      <c r="C1198" s="62" t="s">
        <v>649</v>
      </c>
      <c r="D1198" s="36">
        <v>5.0948700000000002</v>
      </c>
      <c r="E1198" s="53" t="s">
        <v>522</v>
      </c>
    </row>
    <row r="1199" spans="1:5" ht="47.25">
      <c r="A1199" s="24" t="s">
        <v>41</v>
      </c>
      <c r="B1199" s="62" t="s">
        <v>648</v>
      </c>
      <c r="C1199" s="62" t="s">
        <v>648</v>
      </c>
      <c r="D1199" s="36">
        <v>5.0948700000000002</v>
      </c>
      <c r="E1199" s="53" t="s">
        <v>522</v>
      </c>
    </row>
    <row r="1200" spans="1:5" ht="47.25">
      <c r="A1200" s="24" t="s">
        <v>41</v>
      </c>
      <c r="B1200" s="62" t="s">
        <v>647</v>
      </c>
      <c r="C1200" s="62" t="s">
        <v>647</v>
      </c>
      <c r="D1200" s="36">
        <v>5.0948700000000002</v>
      </c>
      <c r="E1200" s="53" t="s">
        <v>522</v>
      </c>
    </row>
    <row r="1201" spans="1:5" ht="47.25">
      <c r="A1201" s="24" t="s">
        <v>41</v>
      </c>
      <c r="B1201" s="62" t="s">
        <v>646</v>
      </c>
      <c r="C1201" s="62" t="s">
        <v>646</v>
      </c>
      <c r="D1201" s="36">
        <v>5.0948700000000002</v>
      </c>
      <c r="E1201" s="53" t="s">
        <v>522</v>
      </c>
    </row>
    <row r="1202" spans="1:5" ht="47.25">
      <c r="A1202" s="24" t="s">
        <v>41</v>
      </c>
      <c r="B1202" s="62" t="s">
        <v>645</v>
      </c>
      <c r="C1202" s="62" t="s">
        <v>645</v>
      </c>
      <c r="D1202" s="36">
        <v>5.0948700000000002</v>
      </c>
      <c r="E1202" s="53" t="s">
        <v>522</v>
      </c>
    </row>
    <row r="1203" spans="1:5" ht="47.25">
      <c r="A1203" s="24" t="s">
        <v>41</v>
      </c>
      <c r="B1203" s="62" t="s">
        <v>644</v>
      </c>
      <c r="C1203" s="62" t="s">
        <v>644</v>
      </c>
      <c r="D1203" s="36">
        <v>5.0948700000000002</v>
      </c>
      <c r="E1203" s="53" t="s">
        <v>522</v>
      </c>
    </row>
    <row r="1204" spans="1:5" ht="47.25">
      <c r="A1204" s="24" t="s">
        <v>41</v>
      </c>
      <c r="B1204" s="62" t="s">
        <v>643</v>
      </c>
      <c r="C1204" s="62" t="s">
        <v>643</v>
      </c>
      <c r="D1204" s="36">
        <v>5.0948700000000002</v>
      </c>
      <c r="E1204" s="53" t="s">
        <v>522</v>
      </c>
    </row>
    <row r="1205" spans="1:5" ht="47.25">
      <c r="A1205" s="24" t="s">
        <v>41</v>
      </c>
      <c r="B1205" s="62" t="s">
        <v>642</v>
      </c>
      <c r="C1205" s="62" t="s">
        <v>642</v>
      </c>
      <c r="D1205" s="36">
        <v>6.4618500000000001</v>
      </c>
      <c r="E1205" s="53" t="s">
        <v>530</v>
      </c>
    </row>
    <row r="1206" spans="1:5" ht="47.25">
      <c r="A1206" s="24" t="s">
        <v>41</v>
      </c>
      <c r="B1206" s="62" t="s">
        <v>641</v>
      </c>
      <c r="C1206" s="62" t="s">
        <v>641</v>
      </c>
      <c r="D1206" s="36">
        <v>6.4618500000000001</v>
      </c>
      <c r="E1206" s="53" t="s">
        <v>530</v>
      </c>
    </row>
    <row r="1207" spans="1:5" ht="47.25">
      <c r="A1207" s="24" t="s">
        <v>41</v>
      </c>
      <c r="B1207" s="62" t="s">
        <v>640</v>
      </c>
      <c r="C1207" s="62" t="s">
        <v>640</v>
      </c>
      <c r="D1207" s="36">
        <v>6.4618500000000001</v>
      </c>
      <c r="E1207" s="53" t="s">
        <v>530</v>
      </c>
    </row>
    <row r="1208" spans="1:5" ht="47.25">
      <c r="A1208" s="24" t="s">
        <v>41</v>
      </c>
      <c r="B1208" s="62" t="s">
        <v>639</v>
      </c>
      <c r="C1208" s="62" t="s">
        <v>639</v>
      </c>
      <c r="D1208" s="36">
        <v>6.4618500000000001</v>
      </c>
      <c r="E1208" s="53" t="s">
        <v>530</v>
      </c>
    </row>
    <row r="1209" spans="1:5" ht="47.25">
      <c r="A1209" s="24" t="s">
        <v>41</v>
      </c>
      <c r="B1209" s="62" t="s">
        <v>638</v>
      </c>
      <c r="C1209" s="62" t="s">
        <v>638</v>
      </c>
      <c r="D1209" s="36">
        <v>6.4618500000000001</v>
      </c>
      <c r="E1209" s="53" t="s">
        <v>530</v>
      </c>
    </row>
    <row r="1210" spans="1:5" ht="47.25">
      <c r="A1210" s="24" t="s">
        <v>41</v>
      </c>
      <c r="B1210" s="62" t="s">
        <v>637</v>
      </c>
      <c r="C1210" s="62" t="s">
        <v>637</v>
      </c>
      <c r="D1210" s="36">
        <v>6.4618500000000001</v>
      </c>
      <c r="E1210" s="53" t="s">
        <v>530</v>
      </c>
    </row>
    <row r="1211" spans="1:5" ht="47.25">
      <c r="A1211" s="24" t="s">
        <v>41</v>
      </c>
      <c r="B1211" s="62" t="s">
        <v>636</v>
      </c>
      <c r="C1211" s="62" t="s">
        <v>636</v>
      </c>
      <c r="D1211" s="36">
        <v>6.4618500000000001</v>
      </c>
      <c r="E1211" s="53" t="s">
        <v>530</v>
      </c>
    </row>
    <row r="1212" spans="1:5" ht="47.25">
      <c r="A1212" s="24" t="s">
        <v>41</v>
      </c>
      <c r="B1212" s="62" t="s">
        <v>635</v>
      </c>
      <c r="C1212" s="62" t="s">
        <v>635</v>
      </c>
      <c r="D1212" s="36">
        <v>6.4618500000000001</v>
      </c>
      <c r="E1212" s="53" t="s">
        <v>530</v>
      </c>
    </row>
    <row r="1213" spans="1:5" ht="47.25">
      <c r="A1213" s="24" t="s">
        <v>41</v>
      </c>
      <c r="B1213" s="62" t="s">
        <v>634</v>
      </c>
      <c r="C1213" s="62" t="s">
        <v>634</v>
      </c>
      <c r="D1213" s="36">
        <v>4.9294399999999996</v>
      </c>
      <c r="E1213" s="53" t="s">
        <v>530</v>
      </c>
    </row>
    <row r="1214" spans="1:5" ht="47.25">
      <c r="A1214" s="24" t="s">
        <v>41</v>
      </c>
      <c r="B1214" s="62" t="s">
        <v>633</v>
      </c>
      <c r="C1214" s="62" t="s">
        <v>633</v>
      </c>
      <c r="D1214" s="36">
        <v>6.4618500000000001</v>
      </c>
      <c r="E1214" s="53" t="s">
        <v>530</v>
      </c>
    </row>
    <row r="1215" spans="1:5" ht="47.25">
      <c r="A1215" s="24" t="s">
        <v>41</v>
      </c>
      <c r="B1215" s="62" t="s">
        <v>632</v>
      </c>
      <c r="C1215" s="62" t="s">
        <v>632</v>
      </c>
      <c r="D1215" s="36">
        <v>7.2101899999999999</v>
      </c>
      <c r="E1215" s="53" t="s">
        <v>530</v>
      </c>
    </row>
    <row r="1216" spans="1:5" ht="47.25">
      <c r="A1216" s="24" t="s">
        <v>41</v>
      </c>
      <c r="B1216" s="62" t="s">
        <v>631</v>
      </c>
      <c r="C1216" s="62" t="s">
        <v>631</v>
      </c>
      <c r="D1216" s="36">
        <v>4.0952099999999998</v>
      </c>
      <c r="E1216" s="53" t="s">
        <v>530</v>
      </c>
    </row>
    <row r="1217" spans="1:5" ht="47.25">
      <c r="A1217" s="24" t="s">
        <v>41</v>
      </c>
      <c r="B1217" s="62" t="s">
        <v>630</v>
      </c>
      <c r="C1217" s="62" t="s">
        <v>630</v>
      </c>
      <c r="D1217" s="36">
        <v>5.1528600000000004</v>
      </c>
      <c r="E1217" s="53" t="s">
        <v>530</v>
      </c>
    </row>
    <row r="1218" spans="1:5" ht="47.25">
      <c r="A1218" s="24" t="s">
        <v>41</v>
      </c>
      <c r="B1218" s="62" t="s">
        <v>629</v>
      </c>
      <c r="C1218" s="62" t="s">
        <v>629</v>
      </c>
      <c r="D1218" s="36">
        <v>5.2355600000000004</v>
      </c>
      <c r="E1218" s="53" t="s">
        <v>530</v>
      </c>
    </row>
    <row r="1219" spans="1:5" ht="47.25">
      <c r="A1219" s="24" t="s">
        <v>41</v>
      </c>
      <c r="B1219" s="62" t="s">
        <v>628</v>
      </c>
      <c r="C1219" s="62" t="s">
        <v>628</v>
      </c>
      <c r="D1219" s="36">
        <v>5.2355600000000004</v>
      </c>
      <c r="E1219" s="53" t="s">
        <v>530</v>
      </c>
    </row>
    <row r="1220" spans="1:5" ht="47.25">
      <c r="A1220" s="24" t="s">
        <v>41</v>
      </c>
      <c r="B1220" s="62" t="s">
        <v>627</v>
      </c>
      <c r="C1220" s="62" t="s">
        <v>627</v>
      </c>
      <c r="D1220" s="36">
        <v>4.0952099999999998</v>
      </c>
      <c r="E1220" s="53" t="s">
        <v>530</v>
      </c>
    </row>
    <row r="1221" spans="1:5" ht="47.25">
      <c r="A1221" s="24" t="s">
        <v>41</v>
      </c>
      <c r="B1221" s="62" t="s">
        <v>626</v>
      </c>
      <c r="C1221" s="62" t="s">
        <v>626</v>
      </c>
      <c r="D1221" s="36">
        <v>4.0952099999999998</v>
      </c>
      <c r="E1221" s="53" t="s">
        <v>530</v>
      </c>
    </row>
    <row r="1222" spans="1:5" ht="47.25">
      <c r="A1222" s="24" t="s">
        <v>41</v>
      </c>
      <c r="B1222" s="62" t="s">
        <v>625</v>
      </c>
      <c r="C1222" s="62" t="s">
        <v>625</v>
      </c>
      <c r="D1222" s="36">
        <v>8.1024100000000008</v>
      </c>
      <c r="E1222" s="53" t="s">
        <v>530</v>
      </c>
    </row>
    <row r="1223" spans="1:5" ht="47.25">
      <c r="A1223" s="24" t="s">
        <v>41</v>
      </c>
      <c r="B1223" s="62" t="s">
        <v>624</v>
      </c>
      <c r="C1223" s="62" t="s">
        <v>624</v>
      </c>
      <c r="D1223" s="36">
        <v>5.1528600000000004</v>
      </c>
      <c r="E1223" s="53" t="s">
        <v>530</v>
      </c>
    </row>
    <row r="1224" spans="1:5" ht="47.25">
      <c r="A1224" s="24" t="s">
        <v>41</v>
      </c>
      <c r="B1224" s="62" t="s">
        <v>623</v>
      </c>
      <c r="C1224" s="62" t="s">
        <v>623</v>
      </c>
      <c r="D1224" s="36">
        <v>4.1779000000000002</v>
      </c>
      <c r="E1224" s="53" t="s">
        <v>530</v>
      </c>
    </row>
    <row r="1225" spans="1:5" ht="47.25">
      <c r="A1225" s="24" t="s">
        <v>41</v>
      </c>
      <c r="B1225" s="62" t="s">
        <v>622</v>
      </c>
      <c r="C1225" s="62" t="s">
        <v>622</v>
      </c>
      <c r="D1225" s="36">
        <v>5.2355600000000004</v>
      </c>
      <c r="E1225" s="53" t="s">
        <v>530</v>
      </c>
    </row>
    <row r="1226" spans="1:5" ht="47.25">
      <c r="A1226" s="24" t="s">
        <v>41</v>
      </c>
      <c r="B1226" s="62" t="s">
        <v>621</v>
      </c>
      <c r="C1226" s="62" t="s">
        <v>621</v>
      </c>
      <c r="D1226" s="36">
        <v>6.1525299999999996</v>
      </c>
      <c r="E1226" s="53" t="s">
        <v>530</v>
      </c>
    </row>
    <row r="1227" spans="1:5" ht="47.25">
      <c r="A1227" s="24" t="s">
        <v>41</v>
      </c>
      <c r="B1227" s="62" t="s">
        <v>620</v>
      </c>
      <c r="C1227" s="62" t="s">
        <v>620</v>
      </c>
      <c r="D1227" s="36">
        <v>7.2101899999999999</v>
      </c>
      <c r="E1227" s="53" t="s">
        <v>530</v>
      </c>
    </row>
    <row r="1228" spans="1:5" ht="47.25">
      <c r="A1228" s="24" t="s">
        <v>41</v>
      </c>
      <c r="B1228" s="62" t="s">
        <v>619</v>
      </c>
      <c r="C1228" s="62" t="s">
        <v>619</v>
      </c>
      <c r="D1228" s="36">
        <v>5.1528600000000004</v>
      </c>
      <c r="E1228" s="53" t="s">
        <v>530</v>
      </c>
    </row>
    <row r="1229" spans="1:5" ht="47.25">
      <c r="A1229" s="24" t="s">
        <v>41</v>
      </c>
      <c r="B1229" s="62" t="s">
        <v>618</v>
      </c>
      <c r="C1229" s="62" t="s">
        <v>618</v>
      </c>
      <c r="D1229" s="36">
        <v>5.1528600000000004</v>
      </c>
      <c r="E1229" s="53" t="s">
        <v>530</v>
      </c>
    </row>
    <row r="1230" spans="1:5" ht="47.25">
      <c r="A1230" s="24" t="s">
        <v>41</v>
      </c>
      <c r="B1230" s="62" t="s">
        <v>617</v>
      </c>
      <c r="C1230" s="62" t="s">
        <v>617</v>
      </c>
      <c r="D1230" s="36">
        <v>4.9294399999999996</v>
      </c>
      <c r="E1230" s="53" t="s">
        <v>530</v>
      </c>
    </row>
    <row r="1231" spans="1:5" ht="47.25">
      <c r="A1231" s="24" t="s">
        <v>41</v>
      </c>
      <c r="B1231" s="62" t="s">
        <v>616</v>
      </c>
      <c r="C1231" s="62" t="s">
        <v>616</v>
      </c>
      <c r="D1231" s="36">
        <v>6.1525299999999996</v>
      </c>
      <c r="E1231" s="53" t="s">
        <v>530</v>
      </c>
    </row>
    <row r="1232" spans="1:5" ht="47.25">
      <c r="A1232" s="24" t="s">
        <v>41</v>
      </c>
      <c r="B1232" s="62" t="s">
        <v>615</v>
      </c>
      <c r="C1232" s="62" t="s">
        <v>615</v>
      </c>
      <c r="D1232" s="36">
        <v>4.0952099999999998</v>
      </c>
      <c r="E1232" s="53" t="s">
        <v>530</v>
      </c>
    </row>
    <row r="1233" spans="1:5" ht="47.25">
      <c r="A1233" s="24" t="s">
        <v>41</v>
      </c>
      <c r="B1233" s="62" t="s">
        <v>614</v>
      </c>
      <c r="C1233" s="62" t="s">
        <v>614</v>
      </c>
      <c r="D1233" s="36">
        <v>8.2678499999999993</v>
      </c>
      <c r="E1233" s="53" t="s">
        <v>530</v>
      </c>
    </row>
    <row r="1234" spans="1:5" ht="47.25">
      <c r="A1234" s="24" t="s">
        <v>41</v>
      </c>
      <c r="B1234" s="62" t="s">
        <v>613</v>
      </c>
      <c r="C1234" s="62" t="s">
        <v>613</v>
      </c>
      <c r="D1234" s="36">
        <v>8.2678499999999993</v>
      </c>
      <c r="E1234" s="53" t="s">
        <v>530</v>
      </c>
    </row>
    <row r="1235" spans="1:5" ht="47.25">
      <c r="A1235" s="24" t="s">
        <v>41</v>
      </c>
      <c r="B1235" s="62" t="s">
        <v>612</v>
      </c>
      <c r="C1235" s="62" t="s">
        <v>612</v>
      </c>
      <c r="D1235" s="36">
        <v>8.1024100000000008</v>
      </c>
      <c r="E1235" s="53" t="s">
        <v>530</v>
      </c>
    </row>
    <row r="1236" spans="1:5" ht="47.25">
      <c r="A1236" s="24" t="s">
        <v>41</v>
      </c>
      <c r="B1236" s="62" t="s">
        <v>611</v>
      </c>
      <c r="C1236" s="62" t="s">
        <v>611</v>
      </c>
      <c r="D1236" s="36">
        <v>5.9870999999999999</v>
      </c>
      <c r="E1236" s="53" t="s">
        <v>530</v>
      </c>
    </row>
    <row r="1237" spans="1:5" ht="47.25">
      <c r="A1237" s="24" t="s">
        <v>41</v>
      </c>
      <c r="B1237" s="62" t="s">
        <v>610</v>
      </c>
      <c r="C1237" s="62" t="s">
        <v>610</v>
      </c>
      <c r="D1237" s="36">
        <v>5.2355600000000004</v>
      </c>
      <c r="E1237" s="53" t="s">
        <v>530</v>
      </c>
    </row>
    <row r="1238" spans="1:5" ht="47.25">
      <c r="A1238" s="24" t="s">
        <v>41</v>
      </c>
      <c r="B1238" s="62" t="s">
        <v>609</v>
      </c>
      <c r="C1238" s="62" t="s">
        <v>609</v>
      </c>
      <c r="D1238" s="36">
        <v>6.2932199999999998</v>
      </c>
      <c r="E1238" s="53" t="s">
        <v>530</v>
      </c>
    </row>
    <row r="1239" spans="1:5" ht="47.25">
      <c r="A1239" s="24" t="s">
        <v>41</v>
      </c>
      <c r="B1239" s="62" t="s">
        <v>608</v>
      </c>
      <c r="C1239" s="62" t="s">
        <v>608</v>
      </c>
      <c r="D1239" s="36">
        <v>8.1024100000000008</v>
      </c>
      <c r="E1239" s="53" t="s">
        <v>530</v>
      </c>
    </row>
    <row r="1240" spans="1:5" ht="47.25">
      <c r="A1240" s="24" t="s">
        <v>41</v>
      </c>
      <c r="B1240" s="62" t="s">
        <v>607</v>
      </c>
      <c r="C1240" s="62" t="s">
        <v>607</v>
      </c>
      <c r="D1240" s="36">
        <v>5.9870999999999999</v>
      </c>
      <c r="E1240" s="53" t="s">
        <v>530</v>
      </c>
    </row>
    <row r="1241" spans="1:5" ht="47.25">
      <c r="A1241" s="24" t="s">
        <v>41</v>
      </c>
      <c r="B1241" s="62" t="s">
        <v>606</v>
      </c>
      <c r="C1241" s="62" t="s">
        <v>606</v>
      </c>
      <c r="D1241" s="36">
        <v>5.2355999999999998</v>
      </c>
      <c r="E1241" s="53" t="s">
        <v>530</v>
      </c>
    </row>
    <row r="1242" spans="1:5" ht="47.25">
      <c r="A1242" s="24" t="s">
        <v>41</v>
      </c>
      <c r="B1242" s="62" t="s">
        <v>605</v>
      </c>
      <c r="C1242" s="62" t="s">
        <v>605</v>
      </c>
      <c r="D1242" s="36">
        <v>4.0952099999999998</v>
      </c>
      <c r="E1242" s="53" t="s">
        <v>530</v>
      </c>
    </row>
    <row r="1243" spans="1:5" ht="47.25">
      <c r="A1243" s="24" t="s">
        <v>41</v>
      </c>
      <c r="B1243" s="62" t="s">
        <v>604</v>
      </c>
      <c r="C1243" s="62" t="s">
        <v>604</v>
      </c>
      <c r="D1243" s="36">
        <v>6.4618500000000001</v>
      </c>
      <c r="E1243" s="53" t="s">
        <v>530</v>
      </c>
    </row>
    <row r="1244" spans="1:5" ht="47.25">
      <c r="A1244" s="24" t="s">
        <v>41</v>
      </c>
      <c r="B1244" s="62" t="s">
        <v>603</v>
      </c>
      <c r="C1244" s="62" t="s">
        <v>603</v>
      </c>
      <c r="D1244" s="36">
        <v>6.4618500000000001</v>
      </c>
      <c r="E1244" s="53" t="s">
        <v>530</v>
      </c>
    </row>
    <row r="1245" spans="1:5" ht="47.25">
      <c r="A1245" s="24" t="s">
        <v>41</v>
      </c>
      <c r="B1245" s="62" t="s">
        <v>602</v>
      </c>
      <c r="C1245" s="62" t="s">
        <v>602</v>
      </c>
      <c r="D1245" s="36">
        <v>6.4618500000000001</v>
      </c>
      <c r="E1245" s="53" t="s">
        <v>530</v>
      </c>
    </row>
    <row r="1246" spans="1:5" ht="47.25">
      <c r="A1246" s="24" t="s">
        <v>41</v>
      </c>
      <c r="B1246" s="62" t="s">
        <v>601</v>
      </c>
      <c r="C1246" s="62" t="s">
        <v>601</v>
      </c>
      <c r="D1246" s="36">
        <v>3.0537899999999998</v>
      </c>
      <c r="E1246" s="53" t="s">
        <v>530</v>
      </c>
    </row>
    <row r="1247" spans="1:5" ht="47.25">
      <c r="A1247" s="24" t="s">
        <v>41</v>
      </c>
      <c r="B1247" s="62" t="s">
        <v>600</v>
      </c>
      <c r="C1247" s="62" t="s">
        <v>600</v>
      </c>
      <c r="D1247" s="36">
        <v>6.4618500000000001</v>
      </c>
      <c r="E1247" s="53" t="s">
        <v>530</v>
      </c>
    </row>
    <row r="1248" spans="1:5" ht="47.25">
      <c r="A1248" s="24" t="s">
        <v>41</v>
      </c>
      <c r="B1248" s="62" t="s">
        <v>599</v>
      </c>
      <c r="C1248" s="62" t="s">
        <v>599</v>
      </c>
      <c r="D1248" s="36">
        <v>6.4618500000000001</v>
      </c>
      <c r="E1248" s="53" t="s">
        <v>530</v>
      </c>
    </row>
    <row r="1249" spans="1:5" ht="47.25">
      <c r="A1249" s="24" t="s">
        <v>41</v>
      </c>
      <c r="B1249" s="62" t="s">
        <v>598</v>
      </c>
      <c r="C1249" s="62" t="s">
        <v>598</v>
      </c>
      <c r="D1249" s="36">
        <v>6.4618500000000001</v>
      </c>
      <c r="E1249" s="53" t="s">
        <v>530</v>
      </c>
    </row>
    <row r="1250" spans="1:5" ht="47.25">
      <c r="A1250" s="24" t="s">
        <v>41</v>
      </c>
      <c r="B1250" s="62" t="s">
        <v>597</v>
      </c>
      <c r="C1250" s="62" t="s">
        <v>597</v>
      </c>
      <c r="D1250" s="36">
        <v>6.4618500000000001</v>
      </c>
      <c r="E1250" s="53" t="s">
        <v>530</v>
      </c>
    </row>
    <row r="1251" spans="1:5" ht="47.25">
      <c r="A1251" s="24" t="s">
        <v>41</v>
      </c>
      <c r="B1251" s="62" t="s">
        <v>596</v>
      </c>
      <c r="C1251" s="62" t="s">
        <v>596</v>
      </c>
      <c r="D1251" s="36">
        <v>5.2355600000000004</v>
      </c>
      <c r="E1251" s="53" t="s">
        <v>530</v>
      </c>
    </row>
    <row r="1252" spans="1:5" ht="47.25">
      <c r="A1252" s="24" t="s">
        <v>41</v>
      </c>
      <c r="B1252" s="62" t="s">
        <v>595</v>
      </c>
      <c r="C1252" s="62" t="s">
        <v>595</v>
      </c>
      <c r="D1252" s="36">
        <v>5.9870999999999999</v>
      </c>
      <c r="E1252" s="53" t="s">
        <v>530</v>
      </c>
    </row>
    <row r="1253" spans="1:5" ht="47.25">
      <c r="A1253" s="24" t="s">
        <v>41</v>
      </c>
      <c r="B1253" s="62" t="s">
        <v>594</v>
      </c>
      <c r="C1253" s="62" t="s">
        <v>594</v>
      </c>
      <c r="D1253" s="36">
        <v>5.9870999999999999</v>
      </c>
      <c r="E1253" s="53" t="s">
        <v>530</v>
      </c>
    </row>
    <row r="1254" spans="1:5" ht="47.25">
      <c r="A1254" s="24" t="s">
        <v>41</v>
      </c>
      <c r="B1254" s="62" t="s">
        <v>593</v>
      </c>
      <c r="C1254" s="62" t="s">
        <v>593</v>
      </c>
      <c r="D1254" s="36">
        <v>5.9870999999999999</v>
      </c>
      <c r="E1254" s="53" t="s">
        <v>530</v>
      </c>
    </row>
    <row r="1255" spans="1:5" ht="47.25">
      <c r="A1255" s="24" t="s">
        <v>41</v>
      </c>
      <c r="B1255" s="62" t="s">
        <v>592</v>
      </c>
      <c r="C1255" s="62" t="s">
        <v>592</v>
      </c>
      <c r="D1255" s="36">
        <v>5.9870999999999999</v>
      </c>
      <c r="E1255" s="53" t="s">
        <v>530</v>
      </c>
    </row>
    <row r="1256" spans="1:5" ht="47.25">
      <c r="A1256" s="24" t="s">
        <v>41</v>
      </c>
      <c r="B1256" s="62" t="s">
        <v>591</v>
      </c>
      <c r="C1256" s="62" t="s">
        <v>591</v>
      </c>
      <c r="D1256" s="36">
        <v>6.2105199999999998</v>
      </c>
      <c r="E1256" s="53" t="s">
        <v>530</v>
      </c>
    </row>
    <row r="1257" spans="1:5" ht="47.25">
      <c r="A1257" s="24" t="s">
        <v>41</v>
      </c>
      <c r="B1257" s="62" t="s">
        <v>590</v>
      </c>
      <c r="C1257" s="62" t="s">
        <v>590</v>
      </c>
      <c r="D1257" s="36">
        <v>4.9294399999999996</v>
      </c>
      <c r="E1257" s="53" t="s">
        <v>530</v>
      </c>
    </row>
    <row r="1258" spans="1:5" ht="47.25">
      <c r="A1258" s="24" t="s">
        <v>41</v>
      </c>
      <c r="B1258" s="62" t="s">
        <v>589</v>
      </c>
      <c r="C1258" s="62" t="s">
        <v>589</v>
      </c>
      <c r="D1258" s="36">
        <v>6.1525299999999996</v>
      </c>
      <c r="E1258" s="53" t="s">
        <v>530</v>
      </c>
    </row>
    <row r="1259" spans="1:5" ht="47.25">
      <c r="A1259" s="24" t="s">
        <v>41</v>
      </c>
      <c r="B1259" s="62" t="s">
        <v>588</v>
      </c>
      <c r="C1259" s="62" t="s">
        <v>588</v>
      </c>
      <c r="D1259" s="36">
        <v>5.1441800000000004</v>
      </c>
      <c r="E1259" s="53" t="s">
        <v>522</v>
      </c>
    </row>
    <row r="1260" spans="1:5" ht="47.25">
      <c r="A1260" s="24" t="s">
        <v>41</v>
      </c>
      <c r="B1260" s="62" t="s">
        <v>587</v>
      </c>
      <c r="C1260" s="62" t="s">
        <v>587</v>
      </c>
      <c r="D1260" s="36">
        <v>5.1441800000000004</v>
      </c>
      <c r="E1260" s="53" t="s">
        <v>522</v>
      </c>
    </row>
    <row r="1261" spans="1:5" ht="47.25">
      <c r="A1261" s="24" t="s">
        <v>41</v>
      </c>
      <c r="B1261" s="62" t="s">
        <v>586</v>
      </c>
      <c r="C1261" s="62" t="s">
        <v>586</v>
      </c>
      <c r="D1261" s="36">
        <v>5.5850400000000002</v>
      </c>
      <c r="E1261" s="53" t="s">
        <v>522</v>
      </c>
    </row>
    <row r="1262" spans="1:5" ht="47.25">
      <c r="A1262" s="24" t="s">
        <v>41</v>
      </c>
      <c r="B1262" s="62" t="s">
        <v>585</v>
      </c>
      <c r="C1262" s="62" t="s">
        <v>585</v>
      </c>
      <c r="D1262" s="36">
        <v>5.5850400000000002</v>
      </c>
      <c r="E1262" s="53" t="s">
        <v>522</v>
      </c>
    </row>
    <row r="1263" spans="1:5" ht="47.25">
      <c r="A1263" s="24" t="s">
        <v>41</v>
      </c>
      <c r="B1263" s="62" t="s">
        <v>584</v>
      </c>
      <c r="C1263" s="62" t="s">
        <v>584</v>
      </c>
      <c r="D1263" s="36">
        <v>5.5850400000000002</v>
      </c>
      <c r="E1263" s="53" t="s">
        <v>522</v>
      </c>
    </row>
    <row r="1264" spans="1:5" ht="47.25">
      <c r="A1264" s="24" t="s">
        <v>41</v>
      </c>
      <c r="B1264" s="62" t="s">
        <v>583</v>
      </c>
      <c r="C1264" s="62" t="s">
        <v>583</v>
      </c>
      <c r="D1264" s="36">
        <v>5.5850400000000002</v>
      </c>
      <c r="E1264" s="53" t="s">
        <v>522</v>
      </c>
    </row>
    <row r="1265" spans="1:5" ht="47.25">
      <c r="A1265" s="24" t="s">
        <v>41</v>
      </c>
      <c r="B1265" s="62" t="s">
        <v>582</v>
      </c>
      <c r="C1265" s="62" t="s">
        <v>582</v>
      </c>
      <c r="D1265" s="36">
        <v>6.1647100000000004</v>
      </c>
      <c r="E1265" s="53" t="s">
        <v>522</v>
      </c>
    </row>
    <row r="1266" spans="1:5" ht="47.25">
      <c r="A1266" s="24" t="s">
        <v>41</v>
      </c>
      <c r="B1266" s="62" t="s">
        <v>581</v>
      </c>
      <c r="C1266" s="62" t="s">
        <v>581</v>
      </c>
      <c r="D1266" s="36">
        <v>5.1441800000000004</v>
      </c>
      <c r="E1266" s="53" t="s">
        <v>522</v>
      </c>
    </row>
    <row r="1267" spans="1:5" ht="47.25">
      <c r="A1267" s="24" t="s">
        <v>41</v>
      </c>
      <c r="B1267" s="62" t="s">
        <v>580</v>
      </c>
      <c r="C1267" s="62" t="s">
        <v>580</v>
      </c>
      <c r="D1267" s="36">
        <v>5.1441800000000004</v>
      </c>
      <c r="E1267" s="53" t="s">
        <v>522</v>
      </c>
    </row>
    <row r="1268" spans="1:5" ht="47.25">
      <c r="A1268" s="24" t="s">
        <v>41</v>
      </c>
      <c r="B1268" s="62" t="s">
        <v>579</v>
      </c>
      <c r="C1268" s="62" t="s">
        <v>579</v>
      </c>
      <c r="D1268" s="36">
        <v>7.9608299999999996</v>
      </c>
      <c r="E1268" s="53" t="s">
        <v>530</v>
      </c>
    </row>
    <row r="1269" spans="1:5" ht="47.25">
      <c r="A1269" s="24" t="s">
        <v>41</v>
      </c>
      <c r="B1269" s="62" t="s">
        <v>578</v>
      </c>
      <c r="C1269" s="62" t="s">
        <v>578</v>
      </c>
      <c r="D1269" s="36">
        <v>6.1833299999999998</v>
      </c>
      <c r="E1269" s="53" t="s">
        <v>530</v>
      </c>
    </row>
    <row r="1270" spans="1:5" ht="47.25">
      <c r="A1270" s="24" t="s">
        <v>41</v>
      </c>
      <c r="B1270" s="62" t="s">
        <v>577</v>
      </c>
      <c r="C1270" s="62" t="s">
        <v>577</v>
      </c>
      <c r="D1270" s="36">
        <v>6.1833299999999998</v>
      </c>
      <c r="E1270" s="53" t="s">
        <v>530</v>
      </c>
    </row>
    <row r="1271" spans="1:5" ht="47.25">
      <c r="A1271" s="24" t="s">
        <v>41</v>
      </c>
      <c r="B1271" s="62" t="s">
        <v>576</v>
      </c>
      <c r="C1271" s="62" t="s">
        <v>576</v>
      </c>
      <c r="D1271" s="36">
        <v>6.04521</v>
      </c>
      <c r="E1271" s="53" t="s">
        <v>530</v>
      </c>
    </row>
    <row r="1272" spans="1:5" ht="47.25">
      <c r="A1272" s="24" t="s">
        <v>41</v>
      </c>
      <c r="B1272" s="62" t="s">
        <v>575</v>
      </c>
      <c r="C1272" s="62" t="s">
        <v>575</v>
      </c>
      <c r="D1272" s="36">
        <v>6.04521</v>
      </c>
      <c r="E1272" s="53" t="s">
        <v>530</v>
      </c>
    </row>
    <row r="1273" spans="1:5" ht="47.25">
      <c r="A1273" s="24" t="s">
        <v>41</v>
      </c>
      <c r="B1273" s="62" t="s">
        <v>566</v>
      </c>
      <c r="C1273" s="62" t="s">
        <v>566</v>
      </c>
      <c r="D1273" s="36">
        <v>5.1441800000000004</v>
      </c>
      <c r="E1273" s="53" t="s">
        <v>530</v>
      </c>
    </row>
    <row r="1274" spans="1:5" ht="47.25">
      <c r="A1274" s="24" t="s">
        <v>41</v>
      </c>
      <c r="B1274" s="62" t="s">
        <v>574</v>
      </c>
      <c r="C1274" s="62" t="s">
        <v>574</v>
      </c>
      <c r="D1274" s="36">
        <v>5.1441800000000004</v>
      </c>
      <c r="E1274" s="53" t="s">
        <v>530</v>
      </c>
    </row>
    <row r="1275" spans="1:5" ht="47.25">
      <c r="A1275" s="24" t="s">
        <v>41</v>
      </c>
      <c r="B1275" s="62" t="s">
        <v>573</v>
      </c>
      <c r="C1275" s="62" t="s">
        <v>573</v>
      </c>
      <c r="D1275" s="36">
        <v>5.1441800000000004</v>
      </c>
      <c r="E1275" s="53" t="s">
        <v>530</v>
      </c>
    </row>
    <row r="1276" spans="1:5" ht="47.25">
      <c r="A1276" s="24" t="s">
        <v>41</v>
      </c>
      <c r="B1276" s="62" t="s">
        <v>572</v>
      </c>
      <c r="C1276" s="62" t="s">
        <v>572</v>
      </c>
      <c r="D1276" s="36">
        <v>5.1441800000000004</v>
      </c>
      <c r="E1276" s="53" t="s">
        <v>530</v>
      </c>
    </row>
    <row r="1277" spans="1:5" ht="47.25">
      <c r="A1277" s="24" t="s">
        <v>41</v>
      </c>
      <c r="B1277" s="62" t="s">
        <v>571</v>
      </c>
      <c r="C1277" s="62" t="s">
        <v>571</v>
      </c>
      <c r="D1277" s="36">
        <v>5.0628599999999997</v>
      </c>
      <c r="E1277" s="53" t="s">
        <v>530</v>
      </c>
    </row>
    <row r="1278" spans="1:5" ht="47.25">
      <c r="A1278" s="24" t="s">
        <v>41</v>
      </c>
      <c r="B1278" s="62" t="s">
        <v>570</v>
      </c>
      <c r="C1278" s="62" t="s">
        <v>570</v>
      </c>
      <c r="D1278" s="36">
        <v>5.1441800000000004</v>
      </c>
      <c r="E1278" s="53" t="s">
        <v>530</v>
      </c>
    </row>
    <row r="1279" spans="1:5" ht="47.25">
      <c r="A1279" s="24" t="s">
        <v>41</v>
      </c>
      <c r="B1279" s="62" t="s">
        <v>569</v>
      </c>
      <c r="C1279" s="62" t="s">
        <v>569</v>
      </c>
      <c r="D1279" s="36">
        <v>6.04521</v>
      </c>
      <c r="E1279" s="53" t="s">
        <v>530</v>
      </c>
    </row>
    <row r="1280" spans="1:5" ht="47.25">
      <c r="A1280" s="24" t="s">
        <v>41</v>
      </c>
      <c r="B1280" s="62" t="s">
        <v>568</v>
      </c>
      <c r="C1280" s="62" t="s">
        <v>568</v>
      </c>
      <c r="D1280" s="36">
        <v>5.0628599999999997</v>
      </c>
      <c r="E1280" s="53" t="s">
        <v>530</v>
      </c>
    </row>
    <row r="1281" spans="1:5" ht="47.25">
      <c r="A1281" s="24" t="s">
        <v>41</v>
      </c>
      <c r="B1281" s="62" t="s">
        <v>567</v>
      </c>
      <c r="C1281" s="62" t="s">
        <v>567</v>
      </c>
      <c r="D1281" s="36">
        <v>6.1833299999999998</v>
      </c>
      <c r="E1281" s="53" t="s">
        <v>530</v>
      </c>
    </row>
    <row r="1282" spans="1:5" ht="47.25">
      <c r="A1282" s="24" t="s">
        <v>41</v>
      </c>
      <c r="B1282" s="62" t="s">
        <v>566</v>
      </c>
      <c r="C1282" s="62" t="s">
        <v>566</v>
      </c>
      <c r="D1282" s="36">
        <v>5.1441800000000004</v>
      </c>
      <c r="E1282" s="53" t="s">
        <v>530</v>
      </c>
    </row>
    <row r="1283" spans="1:5" ht="47.25">
      <c r="A1283" s="24" t="s">
        <v>41</v>
      </c>
      <c r="B1283" s="62" t="s">
        <v>565</v>
      </c>
      <c r="C1283" s="62" t="s">
        <v>565</v>
      </c>
      <c r="D1283" s="36">
        <v>5.0124599999999999</v>
      </c>
      <c r="E1283" s="53" t="s">
        <v>530</v>
      </c>
    </row>
    <row r="1284" spans="1:5" ht="47.25">
      <c r="A1284" s="24" t="s">
        <v>41</v>
      </c>
      <c r="B1284" s="62" t="s">
        <v>564</v>
      </c>
      <c r="C1284" s="62" t="s">
        <v>564</v>
      </c>
      <c r="D1284" s="36">
        <v>5.1441800000000004</v>
      </c>
      <c r="E1284" s="53" t="s">
        <v>530</v>
      </c>
    </row>
    <row r="1285" spans="1:5" ht="47.25">
      <c r="A1285" s="24" t="s">
        <v>41</v>
      </c>
      <c r="B1285" s="62" t="s">
        <v>563</v>
      </c>
      <c r="C1285" s="62" t="s">
        <v>563</v>
      </c>
      <c r="D1285" s="36">
        <v>5.0124599999999999</v>
      </c>
      <c r="E1285" s="53" t="s">
        <v>530</v>
      </c>
    </row>
    <row r="1286" spans="1:5" ht="47.25">
      <c r="A1286" s="24" t="s">
        <v>41</v>
      </c>
      <c r="B1286" s="62" t="s">
        <v>562</v>
      </c>
      <c r="C1286" s="62" t="s">
        <v>562</v>
      </c>
      <c r="D1286" s="36">
        <v>5.0124599999999999</v>
      </c>
      <c r="E1286" s="53" t="s">
        <v>530</v>
      </c>
    </row>
    <row r="1287" spans="1:5" ht="47.25">
      <c r="A1287" s="24" t="s">
        <v>41</v>
      </c>
      <c r="B1287" s="62" t="s">
        <v>561</v>
      </c>
      <c r="C1287" s="62" t="s">
        <v>561</v>
      </c>
      <c r="D1287" s="36">
        <v>5.0060599999999997</v>
      </c>
      <c r="E1287" s="53" t="s">
        <v>522</v>
      </c>
    </row>
    <row r="1288" spans="1:5" ht="47.25">
      <c r="A1288" s="24" t="s">
        <v>41</v>
      </c>
      <c r="B1288" s="62" t="s">
        <v>560</v>
      </c>
      <c r="C1288" s="62" t="s">
        <v>560</v>
      </c>
      <c r="D1288" s="36">
        <v>5.1441800000000004</v>
      </c>
      <c r="E1288" s="53" t="s">
        <v>522</v>
      </c>
    </row>
    <row r="1289" spans="1:5" ht="47.25">
      <c r="A1289" s="24" t="s">
        <v>41</v>
      </c>
      <c r="B1289" s="62" t="s">
        <v>559</v>
      </c>
      <c r="C1289" s="62" t="s">
        <v>559</v>
      </c>
      <c r="D1289" s="36">
        <v>5.0060599999999997</v>
      </c>
      <c r="E1289" s="53" t="s">
        <v>522</v>
      </c>
    </row>
    <row r="1290" spans="1:5" ht="47.25">
      <c r="A1290" s="24" t="s">
        <v>41</v>
      </c>
      <c r="B1290" s="62" t="s">
        <v>558</v>
      </c>
      <c r="C1290" s="62" t="s">
        <v>558</v>
      </c>
      <c r="D1290" s="36">
        <v>5.0060599999999997</v>
      </c>
      <c r="E1290" s="53" t="s">
        <v>522</v>
      </c>
    </row>
    <row r="1291" spans="1:5" ht="47.25">
      <c r="A1291" s="24" t="s">
        <v>41</v>
      </c>
      <c r="B1291" s="62" t="s">
        <v>557</v>
      </c>
      <c r="C1291" s="62" t="s">
        <v>557</v>
      </c>
      <c r="D1291" s="36">
        <v>5.1441800000000004</v>
      </c>
      <c r="E1291" s="53" t="s">
        <v>522</v>
      </c>
    </row>
    <row r="1292" spans="1:5" ht="47.25">
      <c r="A1292" s="24" t="s">
        <v>41</v>
      </c>
      <c r="B1292" s="62" t="s">
        <v>556</v>
      </c>
      <c r="C1292" s="62" t="s">
        <v>556</v>
      </c>
      <c r="D1292" s="36">
        <v>5.1441800000000004</v>
      </c>
      <c r="E1292" s="53" t="s">
        <v>522</v>
      </c>
    </row>
    <row r="1293" spans="1:5" ht="47.25">
      <c r="A1293" s="24" t="s">
        <v>41</v>
      </c>
      <c r="B1293" s="62" t="s">
        <v>555</v>
      </c>
      <c r="C1293" s="62" t="s">
        <v>555</v>
      </c>
      <c r="D1293" s="36">
        <v>5.1441800000000004</v>
      </c>
      <c r="E1293" s="53" t="s">
        <v>522</v>
      </c>
    </row>
    <row r="1294" spans="1:5" ht="47.25">
      <c r="A1294" s="24" t="s">
        <v>41</v>
      </c>
      <c r="B1294" s="62" t="s">
        <v>554</v>
      </c>
      <c r="C1294" s="62" t="s">
        <v>554</v>
      </c>
      <c r="D1294" s="36">
        <v>5.5850400000000002</v>
      </c>
      <c r="E1294" s="53" t="s">
        <v>522</v>
      </c>
    </row>
    <row r="1295" spans="1:5" ht="47.25">
      <c r="A1295" s="24" t="s">
        <v>41</v>
      </c>
      <c r="B1295" s="62" t="s">
        <v>553</v>
      </c>
      <c r="C1295" s="62" t="s">
        <v>553</v>
      </c>
      <c r="D1295" s="36">
        <v>5.5850400000000002</v>
      </c>
      <c r="E1295" s="53" t="s">
        <v>522</v>
      </c>
    </row>
    <row r="1296" spans="1:5" ht="47.25">
      <c r="A1296" s="24" t="s">
        <v>41</v>
      </c>
      <c r="B1296" s="62" t="s">
        <v>552</v>
      </c>
      <c r="C1296" s="62" t="s">
        <v>552</v>
      </c>
      <c r="D1296" s="36">
        <v>5.1441800000000004</v>
      </c>
      <c r="E1296" s="53" t="s">
        <v>522</v>
      </c>
    </row>
    <row r="1297" spans="1:5" ht="47.25">
      <c r="A1297" s="24" t="s">
        <v>41</v>
      </c>
      <c r="B1297" s="62" t="s">
        <v>551</v>
      </c>
      <c r="C1297" s="62" t="s">
        <v>551</v>
      </c>
      <c r="D1297" s="36">
        <v>5.5850400000000002</v>
      </c>
      <c r="E1297" s="53" t="s">
        <v>522</v>
      </c>
    </row>
    <row r="1298" spans="1:5" ht="47.25">
      <c r="A1298" s="24" t="s">
        <v>41</v>
      </c>
      <c r="B1298" s="62" t="s">
        <v>550</v>
      </c>
      <c r="C1298" s="62" t="s">
        <v>550</v>
      </c>
      <c r="D1298" s="36">
        <v>4.54589</v>
      </c>
      <c r="E1298" s="53" t="s">
        <v>522</v>
      </c>
    </row>
    <row r="1299" spans="1:5" ht="47.25">
      <c r="A1299" s="24" t="s">
        <v>41</v>
      </c>
      <c r="B1299" s="62" t="s">
        <v>549</v>
      </c>
      <c r="C1299" s="62" t="s">
        <v>549</v>
      </c>
      <c r="D1299" s="36">
        <v>4.54589</v>
      </c>
      <c r="E1299" s="53" t="s">
        <v>522</v>
      </c>
    </row>
    <row r="1300" spans="1:5" ht="47.25">
      <c r="A1300" s="24" t="s">
        <v>41</v>
      </c>
      <c r="B1300" s="62" t="s">
        <v>548</v>
      </c>
      <c r="C1300" s="62" t="s">
        <v>548</v>
      </c>
      <c r="D1300" s="36">
        <v>5.5850400000000002</v>
      </c>
      <c r="E1300" s="53" t="s">
        <v>522</v>
      </c>
    </row>
    <row r="1301" spans="1:5" ht="47.25">
      <c r="A1301" s="24" t="s">
        <v>41</v>
      </c>
      <c r="B1301" s="62" t="s">
        <v>547</v>
      </c>
      <c r="C1301" s="62" t="s">
        <v>547</v>
      </c>
      <c r="D1301" s="36">
        <v>5.5850400000000002</v>
      </c>
      <c r="E1301" s="53" t="s">
        <v>522</v>
      </c>
    </row>
    <row r="1302" spans="1:5" ht="47.25">
      <c r="A1302" s="24" t="s">
        <v>41</v>
      </c>
      <c r="B1302" s="62" t="s">
        <v>546</v>
      </c>
      <c r="C1302" s="62" t="s">
        <v>546</v>
      </c>
      <c r="D1302" s="36">
        <v>4.54589</v>
      </c>
      <c r="E1302" s="53" t="s">
        <v>522</v>
      </c>
    </row>
    <row r="1303" spans="1:5" ht="47.25">
      <c r="A1303" s="24" t="s">
        <v>41</v>
      </c>
      <c r="B1303" s="62" t="s">
        <v>545</v>
      </c>
      <c r="C1303" s="62" t="s">
        <v>545</v>
      </c>
      <c r="D1303" s="36">
        <v>5.5850400000000002</v>
      </c>
      <c r="E1303" s="53" t="s">
        <v>522</v>
      </c>
    </row>
    <row r="1304" spans="1:5" ht="47.25">
      <c r="A1304" s="24" t="s">
        <v>41</v>
      </c>
      <c r="B1304" s="62" t="s">
        <v>544</v>
      </c>
      <c r="C1304" s="62" t="s">
        <v>544</v>
      </c>
      <c r="D1304" s="36">
        <v>5.5850400000000002</v>
      </c>
      <c r="E1304" s="53" t="s">
        <v>522</v>
      </c>
    </row>
    <row r="1305" spans="1:5" ht="47.25">
      <c r="A1305" s="24" t="s">
        <v>41</v>
      </c>
      <c r="B1305" s="62" t="s">
        <v>543</v>
      </c>
      <c r="C1305" s="62" t="s">
        <v>543</v>
      </c>
      <c r="D1305" s="36">
        <v>5.0060599999999997</v>
      </c>
      <c r="E1305" s="53" t="s">
        <v>522</v>
      </c>
    </row>
    <row r="1306" spans="1:5" ht="47.25">
      <c r="A1306" s="24" t="s">
        <v>41</v>
      </c>
      <c r="B1306" s="62" t="s">
        <v>542</v>
      </c>
      <c r="C1306" s="62" t="s">
        <v>542</v>
      </c>
      <c r="D1306" s="36">
        <v>5.0060599999999997</v>
      </c>
      <c r="E1306" s="53" t="s">
        <v>522</v>
      </c>
    </row>
    <row r="1307" spans="1:5" ht="47.25">
      <c r="A1307" s="24" t="s">
        <v>41</v>
      </c>
      <c r="B1307" s="62" t="s">
        <v>541</v>
      </c>
      <c r="C1307" s="62" t="s">
        <v>541</v>
      </c>
      <c r="D1307" s="36">
        <v>5.0060599999999997</v>
      </c>
      <c r="E1307" s="53" t="s">
        <v>522</v>
      </c>
    </row>
    <row r="1308" spans="1:5" ht="47.25">
      <c r="A1308" s="24" t="s">
        <v>41</v>
      </c>
      <c r="B1308" s="62" t="s">
        <v>540</v>
      </c>
      <c r="C1308" s="62" t="s">
        <v>540</v>
      </c>
      <c r="D1308" s="36">
        <v>5.0060599999999997</v>
      </c>
      <c r="E1308" s="53" t="s">
        <v>522</v>
      </c>
    </row>
    <row r="1309" spans="1:5" ht="47.25">
      <c r="A1309" s="24" t="s">
        <v>41</v>
      </c>
      <c r="B1309" s="62" t="s">
        <v>539</v>
      </c>
      <c r="C1309" s="62" t="s">
        <v>539</v>
      </c>
      <c r="D1309" s="36">
        <v>5.5850400000000002</v>
      </c>
      <c r="E1309" s="53" t="s">
        <v>522</v>
      </c>
    </row>
    <row r="1310" spans="1:5" ht="47.25">
      <c r="A1310" s="24" t="s">
        <v>41</v>
      </c>
      <c r="B1310" s="62" t="s">
        <v>538</v>
      </c>
      <c r="C1310" s="62" t="s">
        <v>538</v>
      </c>
      <c r="D1310" s="36">
        <v>5.5850400000000002</v>
      </c>
      <c r="E1310" s="53" t="s">
        <v>522</v>
      </c>
    </row>
    <row r="1311" spans="1:5" ht="47.25">
      <c r="A1311" s="24" t="s">
        <v>41</v>
      </c>
      <c r="B1311" s="62" t="s">
        <v>537</v>
      </c>
      <c r="C1311" s="62" t="s">
        <v>537</v>
      </c>
      <c r="D1311" s="36">
        <v>5.5850400000000002</v>
      </c>
      <c r="E1311" s="53" t="s">
        <v>522</v>
      </c>
    </row>
    <row r="1312" spans="1:5" ht="47.25">
      <c r="A1312" s="24" t="s">
        <v>41</v>
      </c>
      <c r="B1312" s="62" t="s">
        <v>536</v>
      </c>
      <c r="C1312" s="62" t="s">
        <v>536</v>
      </c>
      <c r="D1312" s="36">
        <v>5.1441800000000004</v>
      </c>
      <c r="E1312" s="53" t="s">
        <v>522</v>
      </c>
    </row>
    <row r="1313" spans="1:5" ht="47.25">
      <c r="A1313" s="24" t="s">
        <v>41</v>
      </c>
      <c r="B1313" s="62" t="s">
        <v>535</v>
      </c>
      <c r="C1313" s="62" t="s">
        <v>535</v>
      </c>
      <c r="D1313" s="36">
        <v>7.9608299999999996</v>
      </c>
      <c r="E1313" s="53" t="s">
        <v>530</v>
      </c>
    </row>
    <row r="1314" spans="1:5" ht="47.25">
      <c r="A1314" s="24" t="s">
        <v>41</v>
      </c>
      <c r="B1314" s="62" t="s">
        <v>534</v>
      </c>
      <c r="C1314" s="62" t="s">
        <v>534</v>
      </c>
      <c r="D1314" s="36">
        <v>7.9608299999999996</v>
      </c>
      <c r="E1314" s="53" t="s">
        <v>530</v>
      </c>
    </row>
    <row r="1315" spans="1:5" ht="47.25">
      <c r="A1315" s="24" t="s">
        <v>41</v>
      </c>
      <c r="B1315" s="62" t="s">
        <v>533</v>
      </c>
      <c r="C1315" s="62" t="s">
        <v>533</v>
      </c>
      <c r="D1315" s="36">
        <v>7.9608299999999996</v>
      </c>
      <c r="E1315" s="53" t="s">
        <v>530</v>
      </c>
    </row>
    <row r="1316" spans="1:5" ht="47.25">
      <c r="A1316" s="24" t="s">
        <v>41</v>
      </c>
      <c r="B1316" s="62" t="s">
        <v>532</v>
      </c>
      <c r="C1316" s="62" t="s">
        <v>532</v>
      </c>
      <c r="D1316" s="36">
        <v>7.9608299999999996</v>
      </c>
      <c r="E1316" s="53" t="s">
        <v>530</v>
      </c>
    </row>
    <row r="1317" spans="1:5" ht="47.25">
      <c r="A1317" s="24" t="s">
        <v>41</v>
      </c>
      <c r="B1317" s="62" t="s">
        <v>531</v>
      </c>
      <c r="C1317" s="62" t="s">
        <v>531</v>
      </c>
      <c r="D1317" s="36">
        <v>9.1900399999999998</v>
      </c>
      <c r="E1317" s="53" t="s">
        <v>530</v>
      </c>
    </row>
    <row r="1318" spans="1:5" ht="47.25">
      <c r="A1318" s="24" t="s">
        <v>41</v>
      </c>
      <c r="B1318" s="62" t="s">
        <v>529</v>
      </c>
      <c r="C1318" s="62" t="s">
        <v>529</v>
      </c>
      <c r="D1318" s="36">
        <v>4.7085699999999999</v>
      </c>
      <c r="E1318" s="53" t="s">
        <v>522</v>
      </c>
    </row>
    <row r="1319" spans="1:5" ht="47.25">
      <c r="A1319" s="24" t="s">
        <v>41</v>
      </c>
      <c r="B1319" s="62" t="s">
        <v>528</v>
      </c>
      <c r="C1319" s="62" t="s">
        <v>528</v>
      </c>
      <c r="D1319" s="36">
        <v>4.7085699999999999</v>
      </c>
      <c r="E1319" s="53" t="s">
        <v>522</v>
      </c>
    </row>
    <row r="1320" spans="1:5" ht="47.25">
      <c r="A1320" s="24" t="s">
        <v>41</v>
      </c>
      <c r="B1320" s="62" t="s">
        <v>527</v>
      </c>
      <c r="C1320" s="62" t="s">
        <v>527</v>
      </c>
      <c r="D1320" s="36">
        <v>5.0124599999999999</v>
      </c>
      <c r="E1320" s="53" t="s">
        <v>522</v>
      </c>
    </row>
    <row r="1321" spans="1:5" ht="47.25">
      <c r="A1321" s="24" t="s">
        <v>41</v>
      </c>
      <c r="B1321" s="62" t="s">
        <v>526</v>
      </c>
      <c r="C1321" s="62" t="s">
        <v>526</v>
      </c>
      <c r="D1321" s="36">
        <v>4.7085699999999999</v>
      </c>
      <c r="E1321" s="53" t="s">
        <v>522</v>
      </c>
    </row>
    <row r="1322" spans="1:5" ht="47.25">
      <c r="A1322" s="24" t="s">
        <v>41</v>
      </c>
      <c r="B1322" s="62" t="s">
        <v>525</v>
      </c>
      <c r="C1322" s="62" t="s">
        <v>525</v>
      </c>
      <c r="D1322" s="36">
        <v>5.0124599999999999</v>
      </c>
      <c r="E1322" s="53" t="s">
        <v>522</v>
      </c>
    </row>
    <row r="1323" spans="1:5" ht="47.25">
      <c r="A1323" s="24" t="s">
        <v>41</v>
      </c>
      <c r="B1323" s="62" t="s">
        <v>524</v>
      </c>
      <c r="C1323" s="62" t="s">
        <v>524</v>
      </c>
      <c r="D1323" s="36">
        <v>5.0124599999999999</v>
      </c>
      <c r="E1323" s="53" t="s">
        <v>522</v>
      </c>
    </row>
    <row r="1324" spans="1:5" ht="47.25">
      <c r="A1324" s="24" t="s">
        <v>41</v>
      </c>
      <c r="B1324" s="62" t="s">
        <v>523</v>
      </c>
      <c r="C1324" s="62" t="s">
        <v>523</v>
      </c>
      <c r="D1324" s="36">
        <v>4.7085699999999999</v>
      </c>
      <c r="E1324" s="53" t="s">
        <v>522</v>
      </c>
    </row>
    <row r="1325" spans="1:5">
      <c r="A1325" s="61" t="s">
        <v>35</v>
      </c>
      <c r="B1325" s="61"/>
      <c r="C1325" s="61"/>
      <c r="D1325" s="60">
        <f>SUM(D1046:D1324)</f>
        <v>1714.6433399999978</v>
      </c>
      <c r="E1325" s="35"/>
    </row>
    <row r="1326" spans="1:5">
      <c r="A1326" s="59">
        <v>1216030</v>
      </c>
      <c r="B1326" s="58"/>
      <c r="C1326" s="58"/>
      <c r="D1326" s="58"/>
      <c r="E1326" s="57"/>
    </row>
    <row r="1327" spans="1:5" ht="63">
      <c r="A1327" s="24" t="s">
        <v>442</v>
      </c>
      <c r="B1327" s="20" t="s">
        <v>520</v>
      </c>
      <c r="C1327" s="20" t="s">
        <v>521</v>
      </c>
      <c r="D1327" s="23">
        <v>7.7485999999999997</v>
      </c>
      <c r="E1327" s="22" t="s">
        <v>518</v>
      </c>
    </row>
    <row r="1328" spans="1:5" ht="47.25">
      <c r="A1328" s="24" t="s">
        <v>442</v>
      </c>
      <c r="B1328" s="20" t="s">
        <v>520</v>
      </c>
      <c r="C1328" s="20" t="s">
        <v>519</v>
      </c>
      <c r="D1328" s="23">
        <v>6.5514200000000002</v>
      </c>
      <c r="E1328" s="22" t="s">
        <v>518</v>
      </c>
    </row>
    <row r="1329" spans="1:5" ht="47.25">
      <c r="A1329" s="24" t="s">
        <v>442</v>
      </c>
      <c r="B1329" s="20" t="s">
        <v>515</v>
      </c>
      <c r="C1329" s="20" t="s">
        <v>517</v>
      </c>
      <c r="D1329" s="23">
        <v>8.8717000000000006</v>
      </c>
      <c r="E1329" s="22" t="s">
        <v>516</v>
      </c>
    </row>
    <row r="1330" spans="1:5" ht="31.5">
      <c r="A1330" s="24" t="s">
        <v>442</v>
      </c>
      <c r="B1330" s="20" t="s">
        <v>515</v>
      </c>
      <c r="C1330" s="20" t="s">
        <v>514</v>
      </c>
      <c r="D1330" s="23">
        <v>9.8729999999999993</v>
      </c>
      <c r="E1330" s="22" t="s">
        <v>513</v>
      </c>
    </row>
    <row r="1331" spans="1:5">
      <c r="A1331" s="24" t="s">
        <v>442</v>
      </c>
      <c r="B1331" s="20" t="s">
        <v>512</v>
      </c>
      <c r="C1331" s="20" t="s">
        <v>349</v>
      </c>
      <c r="D1331" s="23">
        <v>199.72555</v>
      </c>
      <c r="E1331" s="22" t="s">
        <v>503</v>
      </c>
    </row>
    <row r="1332" spans="1:5" ht="31.5">
      <c r="A1332" s="24" t="s">
        <v>442</v>
      </c>
      <c r="B1332" s="20" t="s">
        <v>511</v>
      </c>
      <c r="C1332" s="20" t="s">
        <v>489</v>
      </c>
      <c r="D1332" s="23">
        <v>199.46254999999999</v>
      </c>
      <c r="E1332" s="22" t="s">
        <v>503</v>
      </c>
    </row>
    <row r="1333" spans="1:5" ht="31.5">
      <c r="A1333" s="24" t="s">
        <v>442</v>
      </c>
      <c r="B1333" s="20" t="s">
        <v>510</v>
      </c>
      <c r="C1333" s="20" t="s">
        <v>489</v>
      </c>
      <c r="D1333" s="23">
        <v>199.89758</v>
      </c>
      <c r="E1333" s="22" t="s">
        <v>503</v>
      </c>
    </row>
    <row r="1334" spans="1:5" ht="31.5">
      <c r="A1334" s="24" t="s">
        <v>442</v>
      </c>
      <c r="B1334" s="20" t="s">
        <v>509</v>
      </c>
      <c r="C1334" s="20" t="s">
        <v>504</v>
      </c>
      <c r="D1334" s="23">
        <v>22.568439999999999</v>
      </c>
      <c r="E1334" s="22" t="s">
        <v>503</v>
      </c>
    </row>
    <row r="1335" spans="1:5" ht="31.5">
      <c r="A1335" s="24" t="s">
        <v>442</v>
      </c>
      <c r="B1335" s="20" t="s">
        <v>508</v>
      </c>
      <c r="C1335" s="20" t="s">
        <v>504</v>
      </c>
      <c r="D1335" s="23">
        <v>33.936230000000002</v>
      </c>
      <c r="E1335" s="22" t="s">
        <v>503</v>
      </c>
    </row>
    <row r="1336" spans="1:5" ht="31.5">
      <c r="A1336" s="24" t="s">
        <v>442</v>
      </c>
      <c r="B1336" s="20" t="s">
        <v>507</v>
      </c>
      <c r="C1336" s="20" t="s">
        <v>504</v>
      </c>
      <c r="D1336" s="23">
        <v>46.035879999999999</v>
      </c>
      <c r="E1336" s="22" t="s">
        <v>503</v>
      </c>
    </row>
    <row r="1337" spans="1:5" ht="31.5">
      <c r="A1337" s="24" t="s">
        <v>442</v>
      </c>
      <c r="B1337" s="20" t="s">
        <v>506</v>
      </c>
      <c r="C1337" s="20" t="s">
        <v>504</v>
      </c>
      <c r="D1337" s="23">
        <v>56.883989999999997</v>
      </c>
      <c r="E1337" s="22" t="s">
        <v>503</v>
      </c>
    </row>
    <row r="1338" spans="1:5" ht="47.25">
      <c r="A1338" s="24" t="s">
        <v>442</v>
      </c>
      <c r="B1338" s="20" t="s">
        <v>505</v>
      </c>
      <c r="C1338" s="20" t="s">
        <v>504</v>
      </c>
      <c r="D1338" s="23">
        <v>113.57742</v>
      </c>
      <c r="E1338" s="22" t="s">
        <v>503</v>
      </c>
    </row>
    <row r="1339" spans="1:5" ht="141.75">
      <c r="A1339" s="24" t="s">
        <v>442</v>
      </c>
      <c r="B1339" s="20" t="s">
        <v>502</v>
      </c>
      <c r="C1339" s="24" t="s">
        <v>415</v>
      </c>
      <c r="D1339" s="23">
        <f>47.46036+49.78981+55.5735+47.34752+5.91844+84.6643+69.03094+105.6479+186.41443+222.5007+224.38485+1249.10172</f>
        <v>2347.8344699999998</v>
      </c>
      <c r="E1339" s="22" t="s">
        <v>499</v>
      </c>
    </row>
    <row r="1340" spans="1:5" ht="141.75">
      <c r="A1340" s="24" t="s">
        <v>442</v>
      </c>
      <c r="B1340" s="20" t="s">
        <v>501</v>
      </c>
      <c r="C1340" s="24" t="s">
        <v>415</v>
      </c>
      <c r="D1340" s="23">
        <f>156.07535+146.00135</f>
        <v>302.07669999999996</v>
      </c>
      <c r="E1340" s="22" t="s">
        <v>499</v>
      </c>
    </row>
    <row r="1341" spans="1:5" ht="141.75">
      <c r="A1341" s="24" t="s">
        <v>442</v>
      </c>
      <c r="B1341" s="20" t="s">
        <v>500</v>
      </c>
      <c r="C1341" s="24" t="s">
        <v>415</v>
      </c>
      <c r="D1341" s="23">
        <f>72.00632+225.24678+169.49089+175.66456+1101.04357</f>
        <v>1743.4521200000001</v>
      </c>
      <c r="E1341" s="22" t="s">
        <v>499</v>
      </c>
    </row>
    <row r="1342" spans="1:5">
      <c r="A1342" s="24" t="s">
        <v>442</v>
      </c>
      <c r="B1342" s="56" t="s">
        <v>498</v>
      </c>
      <c r="C1342" s="55" t="s">
        <v>349</v>
      </c>
      <c r="D1342" s="54">
        <v>105.98699999999999</v>
      </c>
      <c r="E1342" s="53" t="s">
        <v>497</v>
      </c>
    </row>
    <row r="1343" spans="1:5">
      <c r="A1343" s="24" t="s">
        <v>442</v>
      </c>
      <c r="B1343" s="56" t="s">
        <v>244</v>
      </c>
      <c r="C1343" s="55" t="s">
        <v>349</v>
      </c>
      <c r="D1343" s="54">
        <v>199.63499999999999</v>
      </c>
      <c r="E1343" s="53" t="s">
        <v>497</v>
      </c>
    </row>
    <row r="1344" spans="1:5" ht="78.75">
      <c r="A1344" s="24" t="s">
        <v>442</v>
      </c>
      <c r="B1344" s="24" t="s">
        <v>254</v>
      </c>
      <c r="C1344" s="24" t="s">
        <v>429</v>
      </c>
      <c r="D1344" s="54">
        <v>1065.68579</v>
      </c>
      <c r="E1344" s="53" t="s">
        <v>486</v>
      </c>
    </row>
    <row r="1345" spans="1:5" ht="78.75">
      <c r="A1345" s="24" t="s">
        <v>442</v>
      </c>
      <c r="B1345" s="24" t="s">
        <v>384</v>
      </c>
      <c r="C1345" s="24" t="s">
        <v>429</v>
      </c>
      <c r="D1345" s="54">
        <v>1087.06573</v>
      </c>
      <c r="E1345" s="53" t="s">
        <v>486</v>
      </c>
    </row>
    <row r="1346" spans="1:5" ht="47.25">
      <c r="A1346" s="24" t="s">
        <v>442</v>
      </c>
      <c r="B1346" s="56" t="s">
        <v>496</v>
      </c>
      <c r="C1346" s="55" t="s">
        <v>487</v>
      </c>
      <c r="D1346" s="54">
        <v>199.96145000000001</v>
      </c>
      <c r="E1346" s="53" t="s">
        <v>486</v>
      </c>
    </row>
    <row r="1347" spans="1:5" ht="31.5">
      <c r="A1347" s="24" t="s">
        <v>442</v>
      </c>
      <c r="B1347" s="56" t="s">
        <v>495</v>
      </c>
      <c r="C1347" s="55" t="s">
        <v>487</v>
      </c>
      <c r="D1347" s="54">
        <v>159.75817000000001</v>
      </c>
      <c r="E1347" s="53" t="s">
        <v>486</v>
      </c>
    </row>
    <row r="1348" spans="1:5" ht="47.25">
      <c r="A1348" s="24" t="s">
        <v>442</v>
      </c>
      <c r="B1348" s="56" t="s">
        <v>494</v>
      </c>
      <c r="C1348" s="55" t="s">
        <v>487</v>
      </c>
      <c r="D1348" s="54">
        <v>191.01268999999999</v>
      </c>
      <c r="E1348" s="53" t="s">
        <v>486</v>
      </c>
    </row>
    <row r="1349" spans="1:5" ht="47.25">
      <c r="A1349" s="24" t="s">
        <v>442</v>
      </c>
      <c r="B1349" s="56" t="s">
        <v>493</v>
      </c>
      <c r="C1349" s="55" t="s">
        <v>487</v>
      </c>
      <c r="D1349" s="54">
        <v>142.44548</v>
      </c>
      <c r="E1349" s="53" t="s">
        <v>486</v>
      </c>
    </row>
    <row r="1350" spans="1:5" ht="47.25">
      <c r="A1350" s="24" t="s">
        <v>442</v>
      </c>
      <c r="B1350" s="56" t="s">
        <v>492</v>
      </c>
      <c r="C1350" s="55" t="s">
        <v>487</v>
      </c>
      <c r="D1350" s="54">
        <v>199.99572000000001</v>
      </c>
      <c r="E1350" s="53" t="s">
        <v>486</v>
      </c>
    </row>
    <row r="1351" spans="1:5" ht="47.25">
      <c r="A1351" s="24" t="s">
        <v>442</v>
      </c>
      <c r="B1351" s="56" t="s">
        <v>491</v>
      </c>
      <c r="C1351" s="55" t="s">
        <v>487</v>
      </c>
      <c r="D1351" s="54">
        <v>166.46364</v>
      </c>
      <c r="E1351" s="53" t="s">
        <v>486</v>
      </c>
    </row>
    <row r="1352" spans="1:5" ht="31.5">
      <c r="A1352" s="24" t="s">
        <v>442</v>
      </c>
      <c r="B1352" s="56" t="s">
        <v>432</v>
      </c>
      <c r="C1352" s="55" t="s">
        <v>489</v>
      </c>
      <c r="D1352" s="54">
        <v>147.43427</v>
      </c>
      <c r="E1352" s="53" t="s">
        <v>486</v>
      </c>
    </row>
    <row r="1353" spans="1:5" ht="31.5">
      <c r="A1353" s="24" t="s">
        <v>442</v>
      </c>
      <c r="B1353" s="56" t="s">
        <v>490</v>
      </c>
      <c r="C1353" s="55" t="s">
        <v>489</v>
      </c>
      <c r="D1353" s="54">
        <v>192.17875000000001</v>
      </c>
      <c r="E1353" s="53" t="s">
        <v>486</v>
      </c>
    </row>
    <row r="1354" spans="1:5" ht="47.25">
      <c r="A1354" s="24" t="s">
        <v>442</v>
      </c>
      <c r="B1354" s="56" t="s">
        <v>488</v>
      </c>
      <c r="C1354" s="55" t="s">
        <v>487</v>
      </c>
      <c r="D1354" s="54">
        <v>192.77919</v>
      </c>
      <c r="E1354" s="53" t="s">
        <v>486</v>
      </c>
    </row>
    <row r="1355" spans="1:5" ht="31.5">
      <c r="A1355" s="24" t="s">
        <v>442</v>
      </c>
      <c r="B1355" s="56" t="s">
        <v>485</v>
      </c>
      <c r="C1355" s="55" t="s">
        <v>349</v>
      </c>
      <c r="D1355" s="54">
        <v>195.99265</v>
      </c>
      <c r="E1355" s="53" t="s">
        <v>481</v>
      </c>
    </row>
    <row r="1356" spans="1:5">
      <c r="A1356" s="24" t="s">
        <v>442</v>
      </c>
      <c r="B1356" s="56" t="s">
        <v>484</v>
      </c>
      <c r="C1356" s="55" t="s">
        <v>349</v>
      </c>
      <c r="D1356" s="54">
        <v>190.08198999999999</v>
      </c>
      <c r="E1356" s="53" t="s">
        <v>481</v>
      </c>
    </row>
    <row r="1357" spans="1:5" ht="31.5">
      <c r="A1357" s="24" t="s">
        <v>442</v>
      </c>
      <c r="B1357" s="56" t="s">
        <v>483</v>
      </c>
      <c r="C1357" s="55" t="s">
        <v>482</v>
      </c>
      <c r="D1357" s="54">
        <v>66.777190000000004</v>
      </c>
      <c r="E1357" s="53" t="s">
        <v>481</v>
      </c>
    </row>
    <row r="1358" spans="1:5">
      <c r="A1358" s="24" t="s">
        <v>442</v>
      </c>
      <c r="B1358" s="56" t="s">
        <v>480</v>
      </c>
      <c r="C1358" s="55" t="s">
        <v>349</v>
      </c>
      <c r="D1358" s="54">
        <v>196.31214</v>
      </c>
      <c r="E1358" s="35" t="s">
        <v>476</v>
      </c>
    </row>
    <row r="1359" spans="1:5" ht="31.5">
      <c r="A1359" s="24" t="s">
        <v>442</v>
      </c>
      <c r="B1359" s="56" t="s">
        <v>479</v>
      </c>
      <c r="C1359" s="55" t="s">
        <v>349</v>
      </c>
      <c r="D1359" s="54">
        <v>196.31460000000001</v>
      </c>
      <c r="E1359" s="35" t="s">
        <v>476</v>
      </c>
    </row>
    <row r="1360" spans="1:5" ht="31.5">
      <c r="A1360" s="24" t="s">
        <v>442</v>
      </c>
      <c r="B1360" s="56" t="s">
        <v>478</v>
      </c>
      <c r="C1360" s="55" t="s">
        <v>349</v>
      </c>
      <c r="D1360" s="54">
        <v>196.27452</v>
      </c>
      <c r="E1360" s="35" t="s">
        <v>476</v>
      </c>
    </row>
    <row r="1361" spans="1:5">
      <c r="A1361" s="24" t="s">
        <v>442</v>
      </c>
      <c r="B1361" s="56" t="s">
        <v>477</v>
      </c>
      <c r="C1361" s="55" t="s">
        <v>349</v>
      </c>
      <c r="D1361" s="54">
        <v>196.31713999999999</v>
      </c>
      <c r="E1361" s="35" t="s">
        <v>476</v>
      </c>
    </row>
    <row r="1362" spans="1:5" ht="31.5">
      <c r="A1362" s="24" t="s">
        <v>442</v>
      </c>
      <c r="B1362" s="56" t="s">
        <v>475</v>
      </c>
      <c r="C1362" s="55" t="s">
        <v>474</v>
      </c>
      <c r="D1362" s="54">
        <v>40.883000000000003</v>
      </c>
      <c r="E1362" s="35" t="s">
        <v>464</v>
      </c>
    </row>
    <row r="1363" spans="1:5" ht="31.5">
      <c r="A1363" s="24" t="s">
        <v>442</v>
      </c>
      <c r="B1363" s="56" t="s">
        <v>473</v>
      </c>
      <c r="C1363" s="55" t="s">
        <v>349</v>
      </c>
      <c r="D1363" s="54">
        <v>196.34</v>
      </c>
      <c r="E1363" s="35" t="s">
        <v>464</v>
      </c>
    </row>
    <row r="1364" spans="1:5">
      <c r="A1364" s="24" t="s">
        <v>442</v>
      </c>
      <c r="B1364" s="56" t="s">
        <v>472</v>
      </c>
      <c r="C1364" s="55" t="s">
        <v>349</v>
      </c>
      <c r="D1364" s="54">
        <v>178.27600000000001</v>
      </c>
      <c r="E1364" s="35" t="s">
        <v>464</v>
      </c>
    </row>
    <row r="1365" spans="1:5">
      <c r="A1365" s="24" t="s">
        <v>442</v>
      </c>
      <c r="B1365" s="56" t="s">
        <v>471</v>
      </c>
      <c r="C1365" s="55" t="s">
        <v>349</v>
      </c>
      <c r="D1365" s="54">
        <v>173.56</v>
      </c>
      <c r="E1365" s="35" t="s">
        <v>464</v>
      </c>
    </row>
    <row r="1366" spans="1:5" ht="31.5">
      <c r="A1366" s="24" t="s">
        <v>442</v>
      </c>
      <c r="B1366" s="56" t="s">
        <v>470</v>
      </c>
      <c r="C1366" s="55" t="s">
        <v>349</v>
      </c>
      <c r="D1366" s="54">
        <v>198.447</v>
      </c>
      <c r="E1366" s="35" t="s">
        <v>464</v>
      </c>
    </row>
    <row r="1367" spans="1:5">
      <c r="A1367" s="24" t="s">
        <v>442</v>
      </c>
      <c r="B1367" s="56" t="s">
        <v>469</v>
      </c>
      <c r="C1367" s="55" t="s">
        <v>349</v>
      </c>
      <c r="D1367" s="54">
        <v>198.51900000000001</v>
      </c>
      <c r="E1367" s="35" t="s">
        <v>464</v>
      </c>
    </row>
    <row r="1368" spans="1:5" ht="31.5">
      <c r="A1368" s="24" t="s">
        <v>442</v>
      </c>
      <c r="B1368" s="56" t="s">
        <v>468</v>
      </c>
      <c r="C1368" s="55" t="s">
        <v>349</v>
      </c>
      <c r="D1368" s="54">
        <v>197.18199999999999</v>
      </c>
      <c r="E1368" s="35" t="s">
        <v>464</v>
      </c>
    </row>
    <row r="1369" spans="1:5" ht="31.5">
      <c r="A1369" s="24" t="s">
        <v>442</v>
      </c>
      <c r="B1369" s="56" t="s">
        <v>467</v>
      </c>
      <c r="C1369" s="55" t="s">
        <v>349</v>
      </c>
      <c r="D1369" s="54">
        <v>199.9</v>
      </c>
      <c r="E1369" s="35" t="s">
        <v>464</v>
      </c>
    </row>
    <row r="1370" spans="1:5" ht="47.25">
      <c r="A1370" s="24" t="s">
        <v>442</v>
      </c>
      <c r="B1370" s="56" t="s">
        <v>466</v>
      </c>
      <c r="C1370" s="55" t="s">
        <v>349</v>
      </c>
      <c r="D1370" s="54">
        <v>196.381</v>
      </c>
      <c r="E1370" s="35" t="s">
        <v>464</v>
      </c>
    </row>
    <row r="1371" spans="1:5" ht="31.5">
      <c r="A1371" s="24" t="s">
        <v>442</v>
      </c>
      <c r="B1371" s="56" t="s">
        <v>465</v>
      </c>
      <c r="C1371" s="55" t="s">
        <v>349</v>
      </c>
      <c r="D1371" s="54">
        <v>199.99700000000001</v>
      </c>
      <c r="E1371" s="35" t="s">
        <v>464</v>
      </c>
    </row>
    <row r="1372" spans="1:5" ht="63">
      <c r="A1372" s="24" t="s">
        <v>41</v>
      </c>
      <c r="B1372" s="24" t="s">
        <v>414</v>
      </c>
      <c r="C1372" s="24" t="s">
        <v>412</v>
      </c>
      <c r="D1372" s="36">
        <f>15.73616+126.9875+1341.76242</f>
        <v>1484.4860800000001</v>
      </c>
      <c r="E1372" s="35" t="s">
        <v>460</v>
      </c>
    </row>
    <row r="1373" spans="1:5" ht="63">
      <c r="A1373" s="24" t="s">
        <v>41</v>
      </c>
      <c r="B1373" s="24" t="s">
        <v>463</v>
      </c>
      <c r="C1373" s="24" t="s">
        <v>462</v>
      </c>
      <c r="D1373" s="36">
        <f>9.44045+0.67625+14.0119+2.705+122.07936+36.82948+3.79127+156.37717+15.0142+333.24066+219.86338+0.46634+13.7405+54.962+4.53016+17.33848+15.0142+17.33848+0.46634+4.53016+6.662+1.6655+24.15318+35.85726+1.6655+6.662+4.53016+17.33848+15.0142+677.10643</f>
        <v>1833.0704900000001</v>
      </c>
      <c r="E1373" s="35" t="s">
        <v>460</v>
      </c>
    </row>
    <row r="1374" spans="1:5" ht="78.75">
      <c r="A1374" s="24" t="s">
        <v>41</v>
      </c>
      <c r="B1374" s="24" t="s">
        <v>254</v>
      </c>
      <c r="C1374" s="24" t="s">
        <v>461</v>
      </c>
      <c r="D1374" s="36">
        <f>271.49647+100.93231+37.01742+112.11072+44.8823+176.285+123.79664+288.7535+176.285+111.25472+72.26057+176.285+173.5824+68.75082+120.03936+126.27084+73.94795+186.59556+196.3324</f>
        <v>2636.8789800000004</v>
      </c>
      <c r="E1374" s="35" t="s">
        <v>460</v>
      </c>
    </row>
    <row r="1375" spans="1:5" ht="31.5">
      <c r="A1375" s="24" t="s">
        <v>442</v>
      </c>
      <c r="B1375" s="56" t="s">
        <v>459</v>
      </c>
      <c r="C1375" s="55" t="s">
        <v>349</v>
      </c>
      <c r="D1375" s="54">
        <v>198.27799999999999</v>
      </c>
      <c r="E1375" s="53" t="s">
        <v>452</v>
      </c>
    </row>
    <row r="1376" spans="1:5">
      <c r="A1376" s="24" t="s">
        <v>442</v>
      </c>
      <c r="B1376" s="56" t="s">
        <v>458</v>
      </c>
      <c r="C1376" s="55" t="s">
        <v>349</v>
      </c>
      <c r="D1376" s="54">
        <v>188.03200000000001</v>
      </c>
      <c r="E1376" s="53" t="s">
        <v>452</v>
      </c>
    </row>
    <row r="1377" spans="1:5" ht="47.25">
      <c r="A1377" s="24" t="s">
        <v>442</v>
      </c>
      <c r="B1377" s="56" t="s">
        <v>457</v>
      </c>
      <c r="C1377" s="55" t="s">
        <v>349</v>
      </c>
      <c r="D1377" s="54">
        <v>197.62799999999999</v>
      </c>
      <c r="E1377" s="53" t="s">
        <v>452</v>
      </c>
    </row>
    <row r="1378" spans="1:5" ht="47.25">
      <c r="A1378" s="24" t="s">
        <v>442</v>
      </c>
      <c r="B1378" s="56" t="s">
        <v>456</v>
      </c>
      <c r="C1378" s="55" t="s">
        <v>349</v>
      </c>
      <c r="D1378" s="54">
        <v>197.303</v>
      </c>
      <c r="E1378" s="53" t="s">
        <v>452</v>
      </c>
    </row>
    <row r="1379" spans="1:5" ht="31.5">
      <c r="A1379" s="24" t="s">
        <v>442</v>
      </c>
      <c r="B1379" s="56" t="s">
        <v>455</v>
      </c>
      <c r="C1379" s="55" t="s">
        <v>349</v>
      </c>
      <c r="D1379" s="54">
        <v>199.749</v>
      </c>
      <c r="E1379" s="53" t="s">
        <v>452</v>
      </c>
    </row>
    <row r="1380" spans="1:5" ht="31.5">
      <c r="A1380" s="24" t="s">
        <v>442</v>
      </c>
      <c r="B1380" s="56" t="s">
        <v>454</v>
      </c>
      <c r="C1380" s="55" t="s">
        <v>349</v>
      </c>
      <c r="D1380" s="54">
        <v>199.99600000000001</v>
      </c>
      <c r="E1380" s="53" t="s">
        <v>452</v>
      </c>
    </row>
    <row r="1381" spans="1:5" ht="31.5">
      <c r="A1381" s="24" t="s">
        <v>442</v>
      </c>
      <c r="B1381" s="56" t="s">
        <v>453</v>
      </c>
      <c r="C1381" s="55" t="s">
        <v>349</v>
      </c>
      <c r="D1381" s="54">
        <v>198.45699999999999</v>
      </c>
      <c r="E1381" s="53" t="s">
        <v>452</v>
      </c>
    </row>
    <row r="1382" spans="1:5" ht="78.75">
      <c r="A1382" s="24" t="s">
        <v>41</v>
      </c>
      <c r="B1382" s="24" t="s">
        <v>451</v>
      </c>
      <c r="C1382" s="24" t="s">
        <v>450</v>
      </c>
      <c r="D1382" s="36">
        <v>300.06</v>
      </c>
      <c r="E1382" s="35" t="s">
        <v>446</v>
      </c>
    </row>
    <row r="1383" spans="1:5" ht="63">
      <c r="A1383" s="24" t="s">
        <v>41</v>
      </c>
      <c r="B1383" s="24" t="s">
        <v>449</v>
      </c>
      <c r="C1383" s="24" t="s">
        <v>412</v>
      </c>
      <c r="D1383" s="36">
        <f>4.01128+4.01128+3.81648+5.07824+4.45824+4.01128</f>
        <v>25.386800000000001</v>
      </c>
      <c r="E1383" s="35" t="s">
        <v>446</v>
      </c>
    </row>
    <row r="1384" spans="1:5" ht="63">
      <c r="A1384" s="24" t="s">
        <v>41</v>
      </c>
      <c r="B1384" s="24" t="s">
        <v>448</v>
      </c>
      <c r="C1384" s="24" t="s">
        <v>412</v>
      </c>
      <c r="D1384" s="36">
        <f>2.15055+1.60035+1.506+1.5732+1.3614+7.28035+8.25726+5.28141</f>
        <v>29.01052</v>
      </c>
      <c r="E1384" s="35" t="s">
        <v>446</v>
      </c>
    </row>
    <row r="1385" spans="1:5" ht="63">
      <c r="A1385" s="24" t="s">
        <v>41</v>
      </c>
      <c r="B1385" s="24" t="s">
        <v>447</v>
      </c>
      <c r="C1385" s="24" t="s">
        <v>412</v>
      </c>
      <c r="D1385" s="36">
        <f>14.8185+15.8064+15.3695+13.8306+14.8185+15.8064+14.8185+14.8185+7.9032</f>
        <v>127.9901</v>
      </c>
      <c r="E1385" s="35" t="s">
        <v>446</v>
      </c>
    </row>
    <row r="1386" spans="1:5" ht="78.75">
      <c r="A1386" s="24" t="s">
        <v>442</v>
      </c>
      <c r="B1386" s="24" t="s">
        <v>416</v>
      </c>
      <c r="C1386" s="24" t="s">
        <v>429</v>
      </c>
      <c r="D1386" s="36">
        <f>136.28329+233.41489+255.9382+287.24116+228.44558+153.83553+10.328+162.83657+161.7232+265.12609+1142.9455+402.56104</f>
        <v>3440.6790500000002</v>
      </c>
      <c r="E1386" s="35" t="s">
        <v>443</v>
      </c>
    </row>
    <row r="1387" spans="1:5" ht="78.75">
      <c r="A1387" s="24" t="s">
        <v>442</v>
      </c>
      <c r="B1387" s="24" t="s">
        <v>392</v>
      </c>
      <c r="C1387" s="24" t="s">
        <v>429</v>
      </c>
      <c r="D1387" s="36">
        <f>157.35854+140.11363+239.10089+136.41743+83.3037+483.21709+9.25044+209.27649+123.41565+10.8536+151.28018+1250.48939+256.16269</f>
        <v>3250.2397199999996</v>
      </c>
      <c r="E1387" s="35" t="s">
        <v>443</v>
      </c>
    </row>
    <row r="1388" spans="1:5" ht="173.25">
      <c r="A1388" s="24" t="s">
        <v>442</v>
      </c>
      <c r="B1388" s="24" t="s">
        <v>445</v>
      </c>
      <c r="C1388" s="24" t="s">
        <v>444</v>
      </c>
      <c r="D1388" s="36">
        <f>42.23546+51.03499+63.52927+43.76126</f>
        <v>200.56098</v>
      </c>
      <c r="E1388" s="35" t="s">
        <v>443</v>
      </c>
    </row>
    <row r="1389" spans="1:5" ht="31.5">
      <c r="A1389" s="24" t="s">
        <v>442</v>
      </c>
      <c r="B1389" s="24" t="s">
        <v>441</v>
      </c>
      <c r="C1389" s="24" t="s">
        <v>440</v>
      </c>
      <c r="D1389" s="36">
        <v>132.61139</v>
      </c>
      <c r="E1389" s="35" t="s">
        <v>439</v>
      </c>
    </row>
    <row r="1390" spans="1:5" ht="78.75">
      <c r="A1390" s="24" t="s">
        <v>41</v>
      </c>
      <c r="B1390" s="24" t="s">
        <v>438</v>
      </c>
      <c r="C1390" s="24" t="s">
        <v>429</v>
      </c>
      <c r="D1390" s="36">
        <f>1288.27701+257.972</f>
        <v>1546.24901</v>
      </c>
      <c r="E1390" s="35" t="s">
        <v>435</v>
      </c>
    </row>
    <row r="1391" spans="1:5" ht="78.75">
      <c r="A1391" s="24" t="s">
        <v>41</v>
      </c>
      <c r="B1391" s="24" t="s">
        <v>437</v>
      </c>
      <c r="C1391" s="24" t="s">
        <v>429</v>
      </c>
      <c r="D1391" s="36">
        <f>20.91896+14.15417+16.63024+175.10196</f>
        <v>226.80533</v>
      </c>
      <c r="E1391" s="35" t="s">
        <v>435</v>
      </c>
    </row>
    <row r="1392" spans="1:5" ht="141.75">
      <c r="A1392" s="24" t="s">
        <v>41</v>
      </c>
      <c r="B1392" s="24" t="s">
        <v>436</v>
      </c>
      <c r="C1392" s="24" t="s">
        <v>415</v>
      </c>
      <c r="D1392" s="36">
        <f>51.44719+52.35998+32.1597+58.73258+52.90546+21.03644+206.07552+159.93833+131.50348+179.69381+263.47061+225.93324+136.23287+238.1154+193.71533+137.38271+122.59698+81.24749+178.7521</f>
        <v>2523.2992199999999</v>
      </c>
      <c r="E1392" s="35" t="s">
        <v>435</v>
      </c>
    </row>
    <row r="1393" spans="1:5" ht="126">
      <c r="A1393" s="24" t="s">
        <v>41</v>
      </c>
      <c r="B1393" s="24" t="s">
        <v>41</v>
      </c>
      <c r="C1393" s="24" t="s">
        <v>434</v>
      </c>
      <c r="D1393" s="36">
        <v>440</v>
      </c>
      <c r="E1393" s="35" t="s">
        <v>430</v>
      </c>
    </row>
    <row r="1394" spans="1:5" ht="126">
      <c r="A1394" s="24" t="s">
        <v>41</v>
      </c>
      <c r="B1394" s="24" t="s">
        <v>254</v>
      </c>
      <c r="C1394" s="24" t="s">
        <v>431</v>
      </c>
      <c r="D1394" s="36">
        <f>160.61371+63.07404+32.07389</f>
        <v>255.76164</v>
      </c>
      <c r="E1394" s="35" t="s">
        <v>430</v>
      </c>
    </row>
    <row r="1395" spans="1:5" ht="126">
      <c r="A1395" s="24" t="s">
        <v>41</v>
      </c>
      <c r="B1395" s="24" t="s">
        <v>433</v>
      </c>
      <c r="C1395" s="24" t="s">
        <v>431</v>
      </c>
      <c r="D1395" s="36">
        <f>26.0288+1.90955+15.79748+46.4483+609.32229</f>
        <v>699.50641999999993</v>
      </c>
      <c r="E1395" s="35" t="s">
        <v>430</v>
      </c>
    </row>
    <row r="1396" spans="1:5" ht="126">
      <c r="A1396" s="24" t="s">
        <v>41</v>
      </c>
      <c r="B1396" s="24" t="s">
        <v>432</v>
      </c>
      <c r="C1396" s="24" t="s">
        <v>431</v>
      </c>
      <c r="D1396" s="36">
        <f>15.28417+14.97248+25.905+43.11055+25.8753+78.78911+10.08178+14.71522+11.00755+25.8753+25.905+11.43225+11.97152+0.14+14.97248+338.35041</f>
        <v>668.38811999999996</v>
      </c>
      <c r="E1396" s="35" t="s">
        <v>430</v>
      </c>
    </row>
    <row r="1397" spans="1:5" ht="126">
      <c r="A1397" s="24" t="s">
        <v>41</v>
      </c>
      <c r="B1397" s="24" t="s">
        <v>384</v>
      </c>
      <c r="C1397" s="24" t="s">
        <v>431</v>
      </c>
      <c r="D1397" s="36">
        <f>232.24255+65.77095+102.39037+335.20157+56.28406+75.65058+118.09412+69.57898+78.86152+85.2014+118.09412+98.77726+59.82608+79.85909+50.73733+274.77+118.09412+85.11864+65.69708+113.38494+134.28212+271.12677</f>
        <v>2689.0436499999992</v>
      </c>
      <c r="E1397" s="35" t="s">
        <v>430</v>
      </c>
    </row>
    <row r="1398" spans="1:5" ht="78.75">
      <c r="A1398" s="24" t="s">
        <v>41</v>
      </c>
      <c r="B1398" s="24" t="s">
        <v>413</v>
      </c>
      <c r="C1398" s="24" t="s">
        <v>429</v>
      </c>
      <c r="D1398" s="36">
        <f>16.62137+39.52578+67.26455+198.24156</f>
        <v>321.65325999999999</v>
      </c>
      <c r="E1398" s="35" t="s">
        <v>421</v>
      </c>
    </row>
    <row r="1399" spans="1:5" ht="78.75">
      <c r="A1399" s="24" t="s">
        <v>41</v>
      </c>
      <c r="B1399" s="24" t="s">
        <v>428</v>
      </c>
      <c r="C1399" s="24" t="s">
        <v>427</v>
      </c>
      <c r="D1399" s="36">
        <f>3.5658+8.77684+5.3487+28.85469+22.0894+83.0314</f>
        <v>151.66683</v>
      </c>
      <c r="E1399" s="35" t="s">
        <v>421</v>
      </c>
    </row>
    <row r="1400" spans="1:5" ht="78.75">
      <c r="A1400" s="24" t="s">
        <v>41</v>
      </c>
      <c r="B1400" s="24" t="s">
        <v>426</v>
      </c>
      <c r="C1400" s="24" t="s">
        <v>425</v>
      </c>
      <c r="D1400" s="36">
        <f>547.53887+144.38569+1220.29516</f>
        <v>1912.2197199999998</v>
      </c>
      <c r="E1400" s="35" t="s">
        <v>421</v>
      </c>
    </row>
    <row r="1401" spans="1:5" ht="63">
      <c r="A1401" s="24" t="s">
        <v>41</v>
      </c>
      <c r="B1401" s="24" t="s">
        <v>424</v>
      </c>
      <c r="C1401" s="24" t="s">
        <v>423</v>
      </c>
      <c r="D1401" s="36">
        <f>101.70367+97.8687</f>
        <v>199.57237000000001</v>
      </c>
      <c r="E1401" s="35" t="s">
        <v>421</v>
      </c>
    </row>
    <row r="1402" spans="1:5" ht="78.75">
      <c r="A1402" s="24" t="s">
        <v>41</v>
      </c>
      <c r="B1402" s="24" t="s">
        <v>392</v>
      </c>
      <c r="C1402" s="24" t="s">
        <v>422</v>
      </c>
      <c r="D1402" s="36">
        <f>10.12962+85.57289+50.55801+36.25438+17.47133</f>
        <v>199.98623000000001</v>
      </c>
      <c r="E1402" s="35" t="s">
        <v>421</v>
      </c>
    </row>
    <row r="1403" spans="1:5" ht="47.25">
      <c r="A1403" s="24" t="s">
        <v>41</v>
      </c>
      <c r="B1403" s="24" t="s">
        <v>419</v>
      </c>
      <c r="C1403" s="24" t="s">
        <v>420</v>
      </c>
      <c r="D1403" s="36">
        <f>0.0745+0.0745+0.08195+0.08195+0.08195+0.3278</f>
        <v>0.7226499999999999</v>
      </c>
      <c r="E1403" s="35" t="s">
        <v>417</v>
      </c>
    </row>
    <row r="1404" spans="1:5">
      <c r="A1404" s="24" t="s">
        <v>41</v>
      </c>
      <c r="B1404" s="24" t="s">
        <v>419</v>
      </c>
      <c r="C1404" s="37" t="s">
        <v>418</v>
      </c>
      <c r="D1404" s="36">
        <f>2.6535+2.6535+2.6535+2.6535+2.6535+7.9605</f>
        <v>21.228000000000002</v>
      </c>
      <c r="E1404" s="35" t="s">
        <v>417</v>
      </c>
    </row>
    <row r="1405" spans="1:5" ht="141.75">
      <c r="A1405" s="24" t="s">
        <v>41</v>
      </c>
      <c r="B1405" s="24" t="s">
        <v>416</v>
      </c>
      <c r="C1405" s="24" t="s">
        <v>415</v>
      </c>
      <c r="D1405" s="36">
        <f>46.36697+17.19324+32.88325</f>
        <v>96.443459999999988</v>
      </c>
      <c r="E1405" s="35" t="s">
        <v>411</v>
      </c>
    </row>
    <row r="1406" spans="1:5" ht="63">
      <c r="A1406" s="24" t="s">
        <v>41</v>
      </c>
      <c r="B1406" s="24" t="s">
        <v>414</v>
      </c>
      <c r="C1406" s="24" t="s">
        <v>412</v>
      </c>
      <c r="D1406" s="36">
        <f>64.7882+0.63435+23.62264</f>
        <v>89.045190000000005</v>
      </c>
      <c r="E1406" s="35" t="s">
        <v>411</v>
      </c>
    </row>
    <row r="1407" spans="1:5" ht="63">
      <c r="A1407" s="24" t="s">
        <v>41</v>
      </c>
      <c r="B1407" s="24" t="s">
        <v>413</v>
      </c>
      <c r="C1407" s="24" t="s">
        <v>412</v>
      </c>
      <c r="D1407" s="36">
        <f>9.23715+3.9936+36.16002</f>
        <v>49.390770000000003</v>
      </c>
      <c r="E1407" s="35" t="s">
        <v>411</v>
      </c>
    </row>
    <row r="1408" spans="1:5" ht="63">
      <c r="A1408" s="24" t="s">
        <v>41</v>
      </c>
      <c r="B1408" s="24" t="s">
        <v>386</v>
      </c>
      <c r="C1408" s="24" t="s">
        <v>412</v>
      </c>
      <c r="D1408" s="36">
        <f>20.35832+7.9832+16.69464</f>
        <v>45.036159999999995</v>
      </c>
      <c r="E1408" s="35" t="s">
        <v>411</v>
      </c>
    </row>
    <row r="1409" spans="1:5">
      <c r="A1409" s="24" t="s">
        <v>41</v>
      </c>
      <c r="B1409" s="24" t="s">
        <v>41</v>
      </c>
      <c r="C1409" s="37" t="s">
        <v>410</v>
      </c>
      <c r="D1409" s="36">
        <f>0.545+0.545+0.545+0.545+0.545+0.545</f>
        <v>3.27</v>
      </c>
      <c r="E1409" s="35" t="s">
        <v>409</v>
      </c>
    </row>
    <row r="1410" spans="1:5" ht="110.25">
      <c r="A1410" s="24" t="s">
        <v>41</v>
      </c>
      <c r="B1410" s="24" t="s">
        <v>41</v>
      </c>
      <c r="C1410" s="24" t="s">
        <v>408</v>
      </c>
      <c r="D1410" s="36">
        <f>629.1624+275.3268+116.1252+66.1548+700.4976+274.5624+383.9316+656.778+159.8856+277.0884+475.5564+537.288+4033.9044</f>
        <v>8586.2615999999998</v>
      </c>
      <c r="E1410" s="35" t="s">
        <v>393</v>
      </c>
    </row>
    <row r="1411" spans="1:5" ht="110.25">
      <c r="A1411" s="24" t="s">
        <v>41</v>
      </c>
      <c r="B1411" s="24" t="s">
        <v>41</v>
      </c>
      <c r="C1411" s="24" t="s">
        <v>407</v>
      </c>
      <c r="D1411" s="36">
        <v>190.0224</v>
      </c>
      <c r="E1411" s="35" t="s">
        <v>393</v>
      </c>
    </row>
    <row r="1412" spans="1:5" ht="110.25">
      <c r="A1412" s="24" t="s">
        <v>41</v>
      </c>
      <c r="B1412" s="24" t="s">
        <v>41</v>
      </c>
      <c r="C1412" s="24" t="s">
        <v>406</v>
      </c>
      <c r="D1412" s="36">
        <f>122.97+76.734</f>
        <v>199.70400000000001</v>
      </c>
      <c r="E1412" s="35" t="s">
        <v>393</v>
      </c>
    </row>
    <row r="1413" spans="1:5" ht="47.25">
      <c r="A1413" s="24" t="s">
        <v>41</v>
      </c>
      <c r="B1413" s="24" t="s">
        <v>405</v>
      </c>
      <c r="C1413" s="24" t="s">
        <v>404</v>
      </c>
      <c r="D1413" s="36">
        <v>168.27600000000001</v>
      </c>
      <c r="E1413" s="35" t="s">
        <v>393</v>
      </c>
    </row>
    <row r="1414" spans="1:5" ht="94.5">
      <c r="A1414" s="24" t="s">
        <v>41</v>
      </c>
      <c r="B1414" s="24" t="s">
        <v>41</v>
      </c>
      <c r="C1414" s="24" t="s">
        <v>403</v>
      </c>
      <c r="D1414" s="36">
        <f>121.8+77.9292</f>
        <v>199.72919999999999</v>
      </c>
      <c r="E1414" s="35" t="s">
        <v>393</v>
      </c>
    </row>
    <row r="1415" spans="1:5" ht="31.5">
      <c r="A1415" s="24" t="s">
        <v>41</v>
      </c>
      <c r="B1415" s="24" t="s">
        <v>402</v>
      </c>
      <c r="C1415" s="24" t="s">
        <v>395</v>
      </c>
      <c r="D1415" s="36">
        <v>196.60325</v>
      </c>
      <c r="E1415" s="35" t="s">
        <v>393</v>
      </c>
    </row>
    <row r="1416" spans="1:5" ht="47.25">
      <c r="A1416" s="24" t="s">
        <v>41</v>
      </c>
      <c r="B1416" s="24" t="s">
        <v>401</v>
      </c>
      <c r="C1416" s="24" t="s">
        <v>400</v>
      </c>
      <c r="D1416" s="36">
        <v>21.077999999999999</v>
      </c>
      <c r="E1416" s="35" t="s">
        <v>393</v>
      </c>
    </row>
    <row r="1417" spans="1:5" ht="31.5">
      <c r="A1417" s="24" t="s">
        <v>41</v>
      </c>
      <c r="B1417" s="24" t="s">
        <v>399</v>
      </c>
      <c r="C1417" s="24" t="s">
        <v>395</v>
      </c>
      <c r="D1417" s="36">
        <v>195.28242</v>
      </c>
      <c r="E1417" s="35" t="s">
        <v>393</v>
      </c>
    </row>
    <row r="1418" spans="1:5" ht="31.5">
      <c r="A1418" s="24" t="s">
        <v>41</v>
      </c>
      <c r="B1418" s="24" t="s">
        <v>398</v>
      </c>
      <c r="C1418" s="24" t="s">
        <v>395</v>
      </c>
      <c r="D1418" s="36">
        <v>155.80975000000001</v>
      </c>
      <c r="E1418" s="35" t="s">
        <v>393</v>
      </c>
    </row>
    <row r="1419" spans="1:5" ht="31.5">
      <c r="A1419" s="24" t="s">
        <v>41</v>
      </c>
      <c r="B1419" s="24" t="s">
        <v>397</v>
      </c>
      <c r="C1419" s="24" t="s">
        <v>395</v>
      </c>
      <c r="D1419" s="36">
        <v>73.521249999999995</v>
      </c>
      <c r="E1419" s="35" t="s">
        <v>393</v>
      </c>
    </row>
    <row r="1420" spans="1:5" ht="31.5">
      <c r="A1420" s="24" t="s">
        <v>41</v>
      </c>
      <c r="B1420" s="24" t="s">
        <v>396</v>
      </c>
      <c r="C1420" s="24" t="s">
        <v>395</v>
      </c>
      <c r="D1420" s="36">
        <v>41.96884</v>
      </c>
      <c r="E1420" s="35" t="s">
        <v>393</v>
      </c>
    </row>
    <row r="1421" spans="1:5" ht="63">
      <c r="A1421" s="24" t="s">
        <v>41</v>
      </c>
      <c r="B1421" s="24" t="s">
        <v>41</v>
      </c>
      <c r="C1421" s="24" t="s">
        <v>394</v>
      </c>
      <c r="D1421" s="36">
        <v>146.982</v>
      </c>
      <c r="E1421" s="35" t="s">
        <v>393</v>
      </c>
    </row>
    <row r="1422" spans="1:5" ht="47.25">
      <c r="A1422" s="24" t="s">
        <v>41</v>
      </c>
      <c r="B1422" s="24" t="s">
        <v>392</v>
      </c>
      <c r="C1422" s="24" t="s">
        <v>391</v>
      </c>
      <c r="D1422" s="36">
        <f>21.1575+20.73435+64.74195</f>
        <v>106.63380000000001</v>
      </c>
      <c r="E1422" s="35" t="s">
        <v>390</v>
      </c>
    </row>
    <row r="1423" spans="1:5" ht="47.25">
      <c r="A1423" s="24" t="s">
        <v>41</v>
      </c>
      <c r="B1423" s="24" t="s">
        <v>389</v>
      </c>
      <c r="C1423" s="37" t="s">
        <v>388</v>
      </c>
      <c r="D1423" s="36">
        <f>215.22846+429.8797+337.6247+336.62494+348.60029+415.48969+425.5813+616.22357+317.85883+338.15642+409.81104+152.34221+2287.28875</f>
        <v>6630.7098999999998</v>
      </c>
      <c r="E1423" s="52" t="s">
        <v>387</v>
      </c>
    </row>
    <row r="1424" spans="1:5" ht="47.25">
      <c r="A1424" s="24" t="s">
        <v>41</v>
      </c>
      <c r="B1424" s="24" t="s">
        <v>386</v>
      </c>
      <c r="C1424" s="24" t="s">
        <v>385</v>
      </c>
      <c r="D1424" s="36">
        <f>22.65994+35.02654+65.13994+33.77542+45.67856+239.97778</f>
        <v>442.25817999999998</v>
      </c>
      <c r="E1424" s="52" t="s">
        <v>380</v>
      </c>
    </row>
    <row r="1425" spans="1:5" ht="47.25">
      <c r="A1425" s="24" t="s">
        <v>41</v>
      </c>
      <c r="B1425" s="24" t="s">
        <v>384</v>
      </c>
      <c r="C1425" s="24" t="s">
        <v>383</v>
      </c>
      <c r="D1425" s="36">
        <f>109.03044+102.37418+111.6948+102.01272+109.3919+67.82658+288.0918+214.88778+216.38851+139.8705+34.95803+291.08806+8.32261+1315.97931</f>
        <v>3111.9172200000003</v>
      </c>
      <c r="E1425" s="52" t="s">
        <v>380</v>
      </c>
    </row>
    <row r="1426" spans="1:5" ht="110.25">
      <c r="A1426" s="24" t="s">
        <v>41</v>
      </c>
      <c r="B1426" s="24" t="s">
        <v>382</v>
      </c>
      <c r="C1426" s="24" t="s">
        <v>381</v>
      </c>
      <c r="D1426" s="36">
        <f>41.91448+25.76106+30.80316</f>
        <v>98.478700000000003</v>
      </c>
      <c r="E1426" s="52" t="s">
        <v>380</v>
      </c>
    </row>
    <row r="1427" spans="1:5" ht="110.25">
      <c r="A1427" s="24" t="s">
        <v>379</v>
      </c>
      <c r="B1427" s="24" t="s">
        <v>378</v>
      </c>
      <c r="C1427" s="24" t="s">
        <v>377</v>
      </c>
      <c r="D1427" s="36">
        <f>135.3756+44.469+19.764</f>
        <v>199.6086</v>
      </c>
      <c r="E1427" s="35" t="s">
        <v>376</v>
      </c>
    </row>
    <row r="1428" spans="1:5" ht="78.75">
      <c r="A1428" s="24" t="s">
        <v>41</v>
      </c>
      <c r="B1428" s="24" t="s">
        <v>41</v>
      </c>
      <c r="C1428" s="24" t="s">
        <v>375</v>
      </c>
      <c r="D1428" s="36">
        <v>1445.48423</v>
      </c>
      <c r="E1428" s="35" t="s">
        <v>374</v>
      </c>
    </row>
    <row r="1429" spans="1:5" ht="47.25">
      <c r="A1429" s="24" t="s">
        <v>41</v>
      </c>
      <c r="B1429" s="24" t="s">
        <v>41</v>
      </c>
      <c r="C1429" s="24" t="s">
        <v>373</v>
      </c>
      <c r="D1429" s="36">
        <f>66.62782+66.62782+66.62782</f>
        <v>199.88346000000001</v>
      </c>
      <c r="E1429" s="35" t="s">
        <v>372</v>
      </c>
    </row>
    <row r="1430" spans="1:5" ht="31.5">
      <c r="A1430" s="24" t="s">
        <v>41</v>
      </c>
      <c r="B1430" s="24" t="s">
        <v>371</v>
      </c>
      <c r="C1430" s="24" t="s">
        <v>370</v>
      </c>
      <c r="D1430" s="36">
        <v>49.269120000000001</v>
      </c>
      <c r="E1430" s="35" t="s">
        <v>368</v>
      </c>
    </row>
    <row r="1431" spans="1:5">
      <c r="A1431" s="24" t="s">
        <v>41</v>
      </c>
      <c r="B1431" s="24" t="s">
        <v>369</v>
      </c>
      <c r="C1431" s="24" t="s">
        <v>349</v>
      </c>
      <c r="D1431" s="36">
        <v>163.77719999999999</v>
      </c>
      <c r="E1431" s="35" t="s">
        <v>368</v>
      </c>
    </row>
    <row r="1432" spans="1:5">
      <c r="A1432" s="24" t="s">
        <v>41</v>
      </c>
      <c r="B1432" s="24" t="s">
        <v>367</v>
      </c>
      <c r="C1432" s="24" t="s">
        <v>349</v>
      </c>
      <c r="D1432" s="36">
        <v>186.417</v>
      </c>
      <c r="E1432" s="35" t="s">
        <v>366</v>
      </c>
    </row>
    <row r="1433" spans="1:5" ht="31.5">
      <c r="A1433" s="24" t="s">
        <v>41</v>
      </c>
      <c r="B1433" s="24" t="s">
        <v>365</v>
      </c>
      <c r="C1433" s="24" t="s">
        <v>349</v>
      </c>
      <c r="D1433" s="36">
        <f>96.1512+96.1512+97.0188+228.2256+1019.442</f>
        <v>1536.9888000000001</v>
      </c>
      <c r="E1433" s="35" t="s">
        <v>361</v>
      </c>
    </row>
    <row r="1434" spans="1:5" ht="31.5">
      <c r="A1434" s="24" t="s">
        <v>41</v>
      </c>
      <c r="B1434" s="24" t="s">
        <v>364</v>
      </c>
      <c r="C1434" s="24" t="s">
        <v>349</v>
      </c>
      <c r="D1434" s="36">
        <f>90.282+90.282+93.1776+296.0556+755.3316</f>
        <v>1325.1288</v>
      </c>
      <c r="E1434" s="35" t="s">
        <v>361</v>
      </c>
    </row>
    <row r="1435" spans="1:5" ht="47.25">
      <c r="A1435" s="24" t="s">
        <v>41</v>
      </c>
      <c r="B1435" s="24" t="s">
        <v>363</v>
      </c>
      <c r="C1435" s="24" t="s">
        <v>349</v>
      </c>
      <c r="D1435" s="36">
        <v>137.57759999999999</v>
      </c>
      <c r="E1435" s="35" t="s">
        <v>361</v>
      </c>
    </row>
    <row r="1436" spans="1:5" ht="47.25">
      <c r="A1436" s="24" t="s">
        <v>41</v>
      </c>
      <c r="B1436" s="24" t="s">
        <v>362</v>
      </c>
      <c r="C1436" s="24" t="s">
        <v>349</v>
      </c>
      <c r="D1436" s="36">
        <v>848.23125000000005</v>
      </c>
      <c r="E1436" s="35" t="s">
        <v>361</v>
      </c>
    </row>
    <row r="1437" spans="1:5" ht="47.25">
      <c r="A1437" s="24" t="s">
        <v>41</v>
      </c>
      <c r="B1437" s="24" t="s">
        <v>360</v>
      </c>
      <c r="C1437" s="24" t="s">
        <v>359</v>
      </c>
      <c r="D1437" s="36">
        <v>57.752400000000002</v>
      </c>
      <c r="E1437" s="35" t="s">
        <v>358</v>
      </c>
    </row>
    <row r="1438" spans="1:5" ht="31.5">
      <c r="A1438" s="24" t="s">
        <v>41</v>
      </c>
      <c r="B1438" s="24" t="s">
        <v>357</v>
      </c>
      <c r="C1438" s="24" t="s">
        <v>349</v>
      </c>
      <c r="D1438" s="36">
        <v>787.74820999999997</v>
      </c>
      <c r="E1438" s="35" t="s">
        <v>242</v>
      </c>
    </row>
    <row r="1439" spans="1:5">
      <c r="A1439" s="24" t="s">
        <v>41</v>
      </c>
      <c r="B1439" s="24" t="s">
        <v>356</v>
      </c>
      <c r="C1439" s="24" t="s">
        <v>349</v>
      </c>
      <c r="D1439" s="36">
        <v>199.9308</v>
      </c>
      <c r="E1439" s="35" t="s">
        <v>355</v>
      </c>
    </row>
    <row r="1440" spans="1:5">
      <c r="A1440" s="24" t="s">
        <v>41</v>
      </c>
      <c r="B1440" s="24" t="s">
        <v>354</v>
      </c>
      <c r="C1440" s="24" t="s">
        <v>349</v>
      </c>
      <c r="D1440" s="36">
        <v>153.11099999999999</v>
      </c>
      <c r="E1440" s="35" t="s">
        <v>234</v>
      </c>
    </row>
    <row r="1441" spans="1:5">
      <c r="A1441" s="24" t="s">
        <v>41</v>
      </c>
      <c r="B1441" s="24" t="s">
        <v>353</v>
      </c>
      <c r="C1441" s="24" t="s">
        <v>349</v>
      </c>
      <c r="D1441" s="36">
        <v>199.876</v>
      </c>
      <c r="E1441" s="35" t="s">
        <v>234</v>
      </c>
    </row>
    <row r="1442" spans="1:5">
      <c r="A1442" s="24" t="s">
        <v>41</v>
      </c>
      <c r="B1442" s="24" t="s">
        <v>352</v>
      </c>
      <c r="C1442" s="24" t="s">
        <v>349</v>
      </c>
      <c r="D1442" s="36">
        <v>197.40700000000001</v>
      </c>
      <c r="E1442" s="35" t="s">
        <v>234</v>
      </c>
    </row>
    <row r="1443" spans="1:5" ht="47.25">
      <c r="A1443" s="24" t="s">
        <v>41</v>
      </c>
      <c r="B1443" s="24" t="s">
        <v>351</v>
      </c>
      <c r="C1443" s="24" t="s">
        <v>349</v>
      </c>
      <c r="D1443" s="36">
        <v>198.25700000000001</v>
      </c>
      <c r="E1443" s="35" t="s">
        <v>234</v>
      </c>
    </row>
    <row r="1444" spans="1:5">
      <c r="A1444" s="24" t="s">
        <v>41</v>
      </c>
      <c r="B1444" s="24" t="s">
        <v>350</v>
      </c>
      <c r="C1444" s="24" t="s">
        <v>349</v>
      </c>
      <c r="D1444" s="36">
        <v>197.72800000000001</v>
      </c>
      <c r="E1444" s="35" t="s">
        <v>234</v>
      </c>
    </row>
    <row r="1445" spans="1:5" ht="31.5">
      <c r="A1445" s="24" t="s">
        <v>41</v>
      </c>
      <c r="B1445" s="24" t="s">
        <v>348</v>
      </c>
      <c r="C1445" s="24" t="s">
        <v>346</v>
      </c>
      <c r="D1445" s="36">
        <v>45.338000000000001</v>
      </c>
      <c r="E1445" s="35" t="s">
        <v>234</v>
      </c>
    </row>
    <row r="1446" spans="1:5" ht="31.5">
      <c r="A1446" s="24" t="s">
        <v>41</v>
      </c>
      <c r="B1446" s="24" t="s">
        <v>347</v>
      </c>
      <c r="C1446" s="24" t="s">
        <v>346</v>
      </c>
      <c r="D1446" s="36">
        <v>214.25899999999999</v>
      </c>
      <c r="E1446" s="35" t="s">
        <v>234</v>
      </c>
    </row>
    <row r="1447" spans="1:5" ht="31.5">
      <c r="A1447" s="24" t="s">
        <v>41</v>
      </c>
      <c r="B1447" s="24" t="s">
        <v>345</v>
      </c>
      <c r="C1447" s="24" t="s">
        <v>344</v>
      </c>
      <c r="D1447" s="36">
        <v>133.21100000000001</v>
      </c>
      <c r="E1447" s="35" t="s">
        <v>234</v>
      </c>
    </row>
    <row r="1448" spans="1:5" ht="47.25">
      <c r="A1448" s="24" t="s">
        <v>41</v>
      </c>
      <c r="B1448" s="24" t="s">
        <v>343</v>
      </c>
      <c r="C1448" s="24" t="s">
        <v>342</v>
      </c>
      <c r="D1448" s="36">
        <v>195.74199999999999</v>
      </c>
      <c r="E1448" s="35" t="s">
        <v>234</v>
      </c>
    </row>
    <row r="1449" spans="1:5" ht="63">
      <c r="A1449" s="24" t="s">
        <v>41</v>
      </c>
      <c r="B1449" s="24" t="s">
        <v>341</v>
      </c>
      <c r="C1449" s="24" t="s">
        <v>340</v>
      </c>
      <c r="D1449" s="36">
        <v>198.15803</v>
      </c>
      <c r="E1449" s="35" t="s">
        <v>339</v>
      </c>
    </row>
    <row r="1450" spans="1:5" ht="47.25">
      <c r="A1450" s="24" t="s">
        <v>41</v>
      </c>
      <c r="B1450" s="24" t="s">
        <v>338</v>
      </c>
      <c r="C1450" s="24" t="s">
        <v>336</v>
      </c>
      <c r="D1450" s="36">
        <f>98.59995+23.79999</f>
        <v>122.39994000000002</v>
      </c>
      <c r="E1450" s="35" t="s">
        <v>335</v>
      </c>
    </row>
    <row r="1451" spans="1:5" ht="47.25">
      <c r="A1451" s="24" t="s">
        <v>41</v>
      </c>
      <c r="B1451" s="24" t="s">
        <v>337</v>
      </c>
      <c r="C1451" s="24" t="s">
        <v>336</v>
      </c>
      <c r="D1451" s="36">
        <f>98.59995+23.79999</f>
        <v>122.39994000000002</v>
      </c>
      <c r="E1451" s="35" t="s">
        <v>335</v>
      </c>
    </row>
    <row r="1452" spans="1:5" ht="31.5">
      <c r="A1452" s="24" t="s">
        <v>41</v>
      </c>
      <c r="B1452" s="24" t="s">
        <v>41</v>
      </c>
      <c r="C1452" s="24" t="s">
        <v>334</v>
      </c>
      <c r="D1452" s="36">
        <v>182.62809999999999</v>
      </c>
      <c r="E1452" s="35" t="s">
        <v>223</v>
      </c>
    </row>
    <row r="1453" spans="1:5" ht="31.5">
      <c r="A1453" s="24" t="s">
        <v>41</v>
      </c>
      <c r="B1453" s="24" t="s">
        <v>333</v>
      </c>
      <c r="C1453" s="24" t="s">
        <v>329</v>
      </c>
      <c r="D1453" s="36">
        <v>190.55004</v>
      </c>
      <c r="E1453" s="35" t="s">
        <v>223</v>
      </c>
    </row>
    <row r="1454" spans="1:5" ht="31.5">
      <c r="A1454" s="24" t="s">
        <v>41</v>
      </c>
      <c r="B1454" s="24" t="s">
        <v>332</v>
      </c>
      <c r="C1454" s="24" t="s">
        <v>329</v>
      </c>
      <c r="D1454" s="36">
        <v>191.08234999999999</v>
      </c>
      <c r="E1454" s="35" t="s">
        <v>223</v>
      </c>
    </row>
    <row r="1455" spans="1:5" ht="31.5">
      <c r="A1455" s="24" t="s">
        <v>41</v>
      </c>
      <c r="B1455" s="24" t="s">
        <v>331</v>
      </c>
      <c r="C1455" s="24" t="s">
        <v>329</v>
      </c>
      <c r="D1455" s="36">
        <v>153.45076</v>
      </c>
      <c r="E1455" s="35" t="s">
        <v>223</v>
      </c>
    </row>
    <row r="1456" spans="1:5" ht="31.5">
      <c r="A1456" s="24" t="s">
        <v>41</v>
      </c>
      <c r="B1456" s="24" t="s">
        <v>330</v>
      </c>
      <c r="C1456" s="24" t="s">
        <v>329</v>
      </c>
      <c r="D1456" s="36">
        <v>109.22790000000001</v>
      </c>
      <c r="E1456" s="35" t="s">
        <v>223</v>
      </c>
    </row>
    <row r="1457" spans="1:5" ht="47.25">
      <c r="A1457" s="24" t="s">
        <v>41</v>
      </c>
      <c r="B1457" s="24" t="s">
        <v>328</v>
      </c>
      <c r="C1457" s="24" t="s">
        <v>327</v>
      </c>
      <c r="D1457" s="36">
        <v>7.9019000000000004</v>
      </c>
      <c r="E1457" s="35" t="s">
        <v>223</v>
      </c>
    </row>
    <row r="1458" spans="1:5" ht="78.75">
      <c r="A1458" s="24" t="s">
        <v>41</v>
      </c>
      <c r="B1458" s="24" t="s">
        <v>326</v>
      </c>
      <c r="C1458" s="24" t="s">
        <v>325</v>
      </c>
      <c r="D1458" s="36">
        <v>31.314</v>
      </c>
      <c r="E1458" s="35" t="s">
        <v>223</v>
      </c>
    </row>
    <row r="1459" spans="1:5" ht="47.25">
      <c r="A1459" s="24" t="s">
        <v>41</v>
      </c>
      <c r="B1459" s="24" t="s">
        <v>322</v>
      </c>
      <c r="C1459" s="24" t="s">
        <v>324</v>
      </c>
      <c r="D1459" s="36">
        <f>85.01418+3.90734+69.79039+3.90734+17.00284+4.88418+3.90734+23.26346</f>
        <v>211.67706999999999</v>
      </c>
      <c r="E1459" s="35" t="s">
        <v>223</v>
      </c>
    </row>
    <row r="1460" spans="1:5" ht="47.25">
      <c r="A1460" s="24" t="s">
        <v>41</v>
      </c>
      <c r="B1460" s="24" t="s">
        <v>322</v>
      </c>
      <c r="C1460" s="24" t="s">
        <v>323</v>
      </c>
      <c r="D1460" s="36">
        <f>11.72203+11.72203+69.79039+102.01702+3.90734+4.88418+23.26346+17.00284</f>
        <v>244.30929</v>
      </c>
      <c r="E1460" s="35" t="s">
        <v>223</v>
      </c>
    </row>
    <row r="1461" spans="1:5" ht="63">
      <c r="A1461" s="24" t="s">
        <v>41</v>
      </c>
      <c r="B1461" s="24" t="s">
        <v>322</v>
      </c>
      <c r="C1461" s="24" t="s">
        <v>321</v>
      </c>
      <c r="D1461" s="36">
        <f>102.01702+6.09134+58.15866+3.90734+1.848+8.6016+7.33824+1.95367+34.00567+11.63173+1.95367</f>
        <v>237.50694000000001</v>
      </c>
      <c r="E1461" s="35" t="s">
        <v>223</v>
      </c>
    </row>
    <row r="1462" spans="1:5" ht="63">
      <c r="A1462" s="24" t="s">
        <v>41</v>
      </c>
      <c r="B1462" s="24" t="s">
        <v>320</v>
      </c>
      <c r="C1462" s="24" t="s">
        <v>319</v>
      </c>
      <c r="D1462" s="36">
        <f>50.9138+50.68196+90.48365+66.47742+457.61126+5.76+306.05105+5.76+209.37118+357.19661+177.5173+231.22834+24.16836+24.16836+33.4+54.48232+54.54637+33.49608+26.75988+236.01874+54.02474+185.2645+214.2255+23.19152+165.88556+268.11593+37.48362+25.16203+26.11963+205.22683+33.59183+3.7884+21.78894+21.78894+10.28004+181.3797+231.3851+2897.93216</f>
        <v>7102.7276499999989</v>
      </c>
      <c r="E1462" s="35" t="s">
        <v>223</v>
      </c>
    </row>
    <row r="1463" spans="1:5" ht="78.75">
      <c r="A1463" s="26" t="s">
        <v>38</v>
      </c>
      <c r="B1463" s="25"/>
      <c r="C1463" s="37" t="s">
        <v>37</v>
      </c>
      <c r="D1463" s="36">
        <f>27.60389+135.53211+12.20542+5.86624+2.24799+4.85207+0.709+0.11997+0.74911+3.719+0.328+0.788+0.99892+2.03497+2.47914+3.47768+3.46623+3.32868+2.78287+2.92067+0.39024+3.4988+3.48524+3.32374+2.54736+3.8704+9.259+2.347+3.29+1.867+4.135+6.27+0.47-2.91889-3.8704</f>
        <v>254.17445000000001</v>
      </c>
      <c r="E1463" s="22" t="s">
        <v>36</v>
      </c>
    </row>
    <row r="1464" spans="1:5">
      <c r="A1464" s="21" t="s">
        <v>35</v>
      </c>
      <c r="B1464" s="24"/>
      <c r="C1464" s="37"/>
      <c r="D1464" s="51">
        <f>SUM(D1327:D1463)</f>
        <v>77943.630240000057</v>
      </c>
      <c r="E1464" s="50"/>
    </row>
    <row r="1465" spans="1:5">
      <c r="A1465" s="34">
        <v>1216020</v>
      </c>
      <c r="B1465" s="33"/>
      <c r="C1465" s="33"/>
      <c r="D1465" s="33"/>
      <c r="E1465" s="32"/>
    </row>
    <row r="1466" spans="1:5" ht="78.75">
      <c r="A1466" s="24" t="s">
        <v>41</v>
      </c>
      <c r="B1466" s="24" t="s">
        <v>41</v>
      </c>
      <c r="C1466" s="20" t="s">
        <v>318</v>
      </c>
      <c r="D1466" s="48">
        <f>19.57356+7.77612+28.15708+4.35309+18.34096+108.42071</f>
        <v>186.62152</v>
      </c>
      <c r="E1466" s="18" t="s">
        <v>315</v>
      </c>
    </row>
    <row r="1467" spans="1:5" ht="94.5">
      <c r="A1467" s="24" t="s">
        <v>41</v>
      </c>
      <c r="B1467" s="24" t="s">
        <v>41</v>
      </c>
      <c r="C1467" s="20" t="s">
        <v>317</v>
      </c>
      <c r="D1467" s="48">
        <f>124.93916+10.70786+34.44856+23.3907</f>
        <v>193.48627999999999</v>
      </c>
      <c r="E1467" s="18" t="s">
        <v>315</v>
      </c>
    </row>
    <row r="1468" spans="1:5" ht="47.25">
      <c r="A1468" s="24" t="s">
        <v>41</v>
      </c>
      <c r="B1468" s="24" t="s">
        <v>41</v>
      </c>
      <c r="C1468" s="20" t="s">
        <v>316</v>
      </c>
      <c r="D1468" s="48">
        <f>167.09465+268.83346+297.91917+365.59002+2092.95658</f>
        <v>3192.3938800000001</v>
      </c>
      <c r="E1468" s="18" t="s">
        <v>315</v>
      </c>
    </row>
    <row r="1469" spans="1:5" ht="47.25">
      <c r="A1469" s="24" t="s">
        <v>41</v>
      </c>
      <c r="B1469" s="24" t="s">
        <v>314</v>
      </c>
      <c r="C1469" s="20" t="s">
        <v>312</v>
      </c>
      <c r="D1469" s="48">
        <v>22.0688</v>
      </c>
      <c r="E1469" s="49" t="s">
        <v>311</v>
      </c>
    </row>
    <row r="1470" spans="1:5" ht="47.25">
      <c r="A1470" s="24" t="s">
        <v>41</v>
      </c>
      <c r="B1470" s="24" t="s">
        <v>313</v>
      </c>
      <c r="C1470" s="20" t="s">
        <v>312</v>
      </c>
      <c r="D1470" s="48">
        <f>163.66421+33.2882</f>
        <v>196.95240999999999</v>
      </c>
      <c r="E1470" s="49" t="s">
        <v>311</v>
      </c>
    </row>
    <row r="1471" spans="1:5" ht="63">
      <c r="A1471" s="24" t="s">
        <v>41</v>
      </c>
      <c r="B1471" s="24" t="s">
        <v>41</v>
      </c>
      <c r="C1471" s="20" t="s">
        <v>310</v>
      </c>
      <c r="D1471" s="48">
        <v>155.37738999999999</v>
      </c>
      <c r="E1471" s="47" t="s">
        <v>125</v>
      </c>
    </row>
    <row r="1472" spans="1:5" ht="31.5">
      <c r="A1472" s="24" t="s">
        <v>41</v>
      </c>
      <c r="B1472" s="24" t="s">
        <v>41</v>
      </c>
      <c r="C1472" s="20" t="s">
        <v>309</v>
      </c>
      <c r="D1472" s="48">
        <f>647.00622+1171.85035+1060.30675+1390.90277+1267.49405+678.51654+2378.02333+1271.26762+579.78486+818.57669+1191.1427+1475.24344+1375.32954+8121.11927+1650.39949</f>
        <v>25076.963619999999</v>
      </c>
      <c r="E1472" s="47" t="s">
        <v>125</v>
      </c>
    </row>
    <row r="1473" spans="1:5" ht="31.5">
      <c r="A1473" s="24" t="s">
        <v>41</v>
      </c>
      <c r="B1473" s="46" t="s">
        <v>308</v>
      </c>
      <c r="C1473" s="20" t="s">
        <v>259</v>
      </c>
      <c r="D1473" s="48">
        <v>15.92234</v>
      </c>
      <c r="E1473" s="47" t="s">
        <v>125</v>
      </c>
    </row>
    <row r="1474" spans="1:5" ht="31.5">
      <c r="A1474" s="24" t="s">
        <v>41</v>
      </c>
      <c r="B1474" s="46" t="s">
        <v>307</v>
      </c>
      <c r="C1474" s="20" t="s">
        <v>259</v>
      </c>
      <c r="D1474" s="48">
        <v>15.51924</v>
      </c>
      <c r="E1474" s="47" t="s">
        <v>125</v>
      </c>
    </row>
    <row r="1475" spans="1:5" ht="31.5">
      <c r="A1475" s="24" t="s">
        <v>41</v>
      </c>
      <c r="B1475" s="46" t="s">
        <v>306</v>
      </c>
      <c r="C1475" s="20" t="s">
        <v>259</v>
      </c>
      <c r="D1475" s="45">
        <v>57.47222</v>
      </c>
      <c r="E1475" s="47" t="s">
        <v>125</v>
      </c>
    </row>
    <row r="1476" spans="1:5" ht="31.5">
      <c r="A1476" s="24" t="s">
        <v>41</v>
      </c>
      <c r="B1476" s="46" t="s">
        <v>305</v>
      </c>
      <c r="C1476" s="20" t="s">
        <v>259</v>
      </c>
      <c r="D1476" s="45">
        <v>94.58323</v>
      </c>
      <c r="E1476" s="47" t="s">
        <v>125</v>
      </c>
    </row>
    <row r="1477" spans="1:5" ht="31.5">
      <c r="A1477" s="24" t="s">
        <v>41</v>
      </c>
      <c r="B1477" s="46" t="s">
        <v>304</v>
      </c>
      <c r="C1477" s="20" t="s">
        <v>259</v>
      </c>
      <c r="D1477" s="45">
        <v>188.80345</v>
      </c>
      <c r="E1477" s="47" t="s">
        <v>125</v>
      </c>
    </row>
    <row r="1478" spans="1:5" ht="31.5">
      <c r="A1478" s="24" t="s">
        <v>41</v>
      </c>
      <c r="B1478" s="46" t="s">
        <v>303</v>
      </c>
      <c r="C1478" s="20" t="s">
        <v>259</v>
      </c>
      <c r="D1478" s="45">
        <v>33.170409999999997</v>
      </c>
      <c r="E1478" s="47" t="s">
        <v>125</v>
      </c>
    </row>
    <row r="1479" spans="1:5" ht="31.5">
      <c r="A1479" s="24" t="s">
        <v>41</v>
      </c>
      <c r="B1479" s="46" t="s">
        <v>302</v>
      </c>
      <c r="C1479" s="20" t="s">
        <v>259</v>
      </c>
      <c r="D1479" s="45">
        <v>83.959239999999994</v>
      </c>
      <c r="E1479" s="47" t="s">
        <v>125</v>
      </c>
    </row>
    <row r="1480" spans="1:5" ht="31.5">
      <c r="A1480" s="24" t="s">
        <v>41</v>
      </c>
      <c r="B1480" s="46" t="s">
        <v>301</v>
      </c>
      <c r="C1480" s="20" t="s">
        <v>259</v>
      </c>
      <c r="D1480" s="45">
        <v>49.928980000000003</v>
      </c>
      <c r="E1480" s="47" t="s">
        <v>125</v>
      </c>
    </row>
    <row r="1481" spans="1:5" ht="31.5">
      <c r="A1481" s="24" t="s">
        <v>41</v>
      </c>
      <c r="B1481" s="46" t="s">
        <v>300</v>
      </c>
      <c r="C1481" s="20" t="s">
        <v>259</v>
      </c>
      <c r="D1481" s="45">
        <v>7.8505000000000003</v>
      </c>
      <c r="E1481" s="47" t="s">
        <v>125</v>
      </c>
    </row>
    <row r="1482" spans="1:5" ht="31.5">
      <c r="A1482" s="24" t="s">
        <v>41</v>
      </c>
      <c r="B1482" s="46" t="s">
        <v>299</v>
      </c>
      <c r="C1482" s="20" t="s">
        <v>259</v>
      </c>
      <c r="D1482" s="45">
        <v>16.26793</v>
      </c>
      <c r="E1482" s="47" t="s">
        <v>125</v>
      </c>
    </row>
    <row r="1483" spans="1:5" ht="31.5">
      <c r="A1483" s="24" t="s">
        <v>41</v>
      </c>
      <c r="B1483" s="46" t="s">
        <v>298</v>
      </c>
      <c r="C1483" s="20" t="s">
        <v>259</v>
      </c>
      <c r="D1483" s="45">
        <v>48.631030000000003</v>
      </c>
      <c r="E1483" s="47" t="s">
        <v>125</v>
      </c>
    </row>
    <row r="1484" spans="1:5" ht="31.5">
      <c r="A1484" s="24" t="s">
        <v>41</v>
      </c>
      <c r="B1484" s="46" t="s">
        <v>297</v>
      </c>
      <c r="C1484" s="20" t="s">
        <v>259</v>
      </c>
      <c r="D1484" s="45">
        <v>11.64659</v>
      </c>
      <c r="E1484" s="47" t="s">
        <v>125</v>
      </c>
    </row>
    <row r="1485" spans="1:5" ht="31.5">
      <c r="A1485" s="24" t="s">
        <v>41</v>
      </c>
      <c r="B1485" s="46" t="s">
        <v>296</v>
      </c>
      <c r="C1485" s="20" t="s">
        <v>259</v>
      </c>
      <c r="D1485" s="45">
        <v>14.21852</v>
      </c>
      <c r="E1485" s="47" t="s">
        <v>125</v>
      </c>
    </row>
    <row r="1486" spans="1:5" ht="31.5">
      <c r="A1486" s="24" t="s">
        <v>41</v>
      </c>
      <c r="B1486" s="46" t="s">
        <v>295</v>
      </c>
      <c r="C1486" s="20" t="s">
        <v>259</v>
      </c>
      <c r="D1486" s="45">
        <v>30.99944</v>
      </c>
      <c r="E1486" s="47" t="s">
        <v>125</v>
      </c>
    </row>
    <row r="1487" spans="1:5" ht="31.5">
      <c r="A1487" s="24" t="s">
        <v>41</v>
      </c>
      <c r="B1487" s="46" t="s">
        <v>294</v>
      </c>
      <c r="C1487" s="20" t="s">
        <v>259</v>
      </c>
      <c r="D1487" s="45">
        <v>19.530650000000001</v>
      </c>
      <c r="E1487" s="47" t="s">
        <v>125</v>
      </c>
    </row>
    <row r="1488" spans="1:5" ht="31.5">
      <c r="A1488" s="24" t="s">
        <v>41</v>
      </c>
      <c r="B1488" s="46" t="s">
        <v>293</v>
      </c>
      <c r="C1488" s="20" t="s">
        <v>259</v>
      </c>
      <c r="D1488" s="45">
        <v>22.801629999999999</v>
      </c>
      <c r="E1488" s="47" t="s">
        <v>125</v>
      </c>
    </row>
    <row r="1489" spans="1:5" ht="31.5">
      <c r="A1489" s="24" t="s">
        <v>41</v>
      </c>
      <c r="B1489" s="46" t="s">
        <v>292</v>
      </c>
      <c r="C1489" s="20" t="s">
        <v>259</v>
      </c>
      <c r="D1489" s="45">
        <v>42.282550000000001</v>
      </c>
      <c r="E1489" s="47" t="s">
        <v>125</v>
      </c>
    </row>
    <row r="1490" spans="1:5" ht="31.5">
      <c r="A1490" s="24" t="s">
        <v>41</v>
      </c>
      <c r="B1490" s="46" t="s">
        <v>291</v>
      </c>
      <c r="C1490" s="20" t="s">
        <v>259</v>
      </c>
      <c r="D1490" s="45">
        <v>43.505319999999998</v>
      </c>
      <c r="E1490" s="47" t="s">
        <v>125</v>
      </c>
    </row>
    <row r="1491" spans="1:5" ht="31.5">
      <c r="A1491" s="24" t="s">
        <v>41</v>
      </c>
      <c r="B1491" s="46" t="s">
        <v>290</v>
      </c>
      <c r="C1491" s="20" t="s">
        <v>259</v>
      </c>
      <c r="D1491" s="45">
        <v>38.725940000000001</v>
      </c>
      <c r="E1491" s="47" t="s">
        <v>125</v>
      </c>
    </row>
    <row r="1492" spans="1:5" ht="31.5">
      <c r="A1492" s="24" t="s">
        <v>41</v>
      </c>
      <c r="B1492" s="46" t="s">
        <v>289</v>
      </c>
      <c r="C1492" s="20" t="s">
        <v>259</v>
      </c>
      <c r="D1492" s="45">
        <v>67.566770000000005</v>
      </c>
      <c r="E1492" s="47" t="s">
        <v>125</v>
      </c>
    </row>
    <row r="1493" spans="1:5" ht="31.5">
      <c r="A1493" s="24" t="s">
        <v>41</v>
      </c>
      <c r="B1493" s="46" t="s">
        <v>288</v>
      </c>
      <c r="C1493" s="20" t="s">
        <v>259</v>
      </c>
      <c r="D1493" s="45">
        <v>53.476520000000001</v>
      </c>
      <c r="E1493" s="47" t="s">
        <v>125</v>
      </c>
    </row>
    <row r="1494" spans="1:5" ht="31.5">
      <c r="A1494" s="24" t="s">
        <v>41</v>
      </c>
      <c r="B1494" s="46" t="s">
        <v>287</v>
      </c>
      <c r="C1494" s="20" t="s">
        <v>259</v>
      </c>
      <c r="D1494" s="45">
        <v>178.35588000000001</v>
      </c>
      <c r="E1494" s="47" t="s">
        <v>125</v>
      </c>
    </row>
    <row r="1495" spans="1:5" ht="31.5">
      <c r="A1495" s="24" t="s">
        <v>41</v>
      </c>
      <c r="B1495" s="46" t="s">
        <v>286</v>
      </c>
      <c r="C1495" s="20" t="s">
        <v>259</v>
      </c>
      <c r="D1495" s="45">
        <v>128.74516</v>
      </c>
      <c r="E1495" s="47" t="s">
        <v>125</v>
      </c>
    </row>
    <row r="1496" spans="1:5" ht="47.25">
      <c r="A1496" s="24" t="s">
        <v>41</v>
      </c>
      <c r="B1496" s="46" t="s">
        <v>285</v>
      </c>
      <c r="C1496" s="20" t="s">
        <v>259</v>
      </c>
      <c r="D1496" s="45">
        <v>87.541880000000006</v>
      </c>
      <c r="E1496" s="47" t="s">
        <v>125</v>
      </c>
    </row>
    <row r="1497" spans="1:5" ht="31.5">
      <c r="A1497" s="24" t="s">
        <v>41</v>
      </c>
      <c r="B1497" s="46" t="s">
        <v>284</v>
      </c>
      <c r="C1497" s="20" t="s">
        <v>259</v>
      </c>
      <c r="D1497" s="45">
        <v>97.811840000000004</v>
      </c>
      <c r="E1497" s="47" t="s">
        <v>125</v>
      </c>
    </row>
    <row r="1498" spans="1:5" ht="31.5">
      <c r="A1498" s="24" t="s">
        <v>41</v>
      </c>
      <c r="B1498" s="46" t="s">
        <v>283</v>
      </c>
      <c r="C1498" s="20" t="s">
        <v>259</v>
      </c>
      <c r="D1498" s="45">
        <v>27.42719</v>
      </c>
      <c r="E1498" s="47" t="s">
        <v>125</v>
      </c>
    </row>
    <row r="1499" spans="1:5" ht="31.5">
      <c r="A1499" s="24" t="s">
        <v>41</v>
      </c>
      <c r="B1499" s="46" t="s">
        <v>282</v>
      </c>
      <c r="C1499" s="20" t="s">
        <v>259</v>
      </c>
      <c r="D1499" s="45">
        <v>31.469529999999999</v>
      </c>
      <c r="E1499" s="47" t="s">
        <v>125</v>
      </c>
    </row>
    <row r="1500" spans="1:5" ht="31.5">
      <c r="A1500" s="24" t="s">
        <v>41</v>
      </c>
      <c r="B1500" s="46" t="s">
        <v>281</v>
      </c>
      <c r="C1500" s="20" t="s">
        <v>259</v>
      </c>
      <c r="D1500" s="45">
        <v>45.735799999999998</v>
      </c>
      <c r="E1500" s="47" t="s">
        <v>125</v>
      </c>
    </row>
    <row r="1501" spans="1:5" ht="31.5">
      <c r="A1501" s="24" t="s">
        <v>41</v>
      </c>
      <c r="B1501" s="46" t="s">
        <v>280</v>
      </c>
      <c r="C1501" s="20" t="s">
        <v>259</v>
      </c>
      <c r="D1501" s="45">
        <v>20.41357</v>
      </c>
      <c r="E1501" s="47" t="s">
        <v>125</v>
      </c>
    </row>
    <row r="1502" spans="1:5" ht="31.5">
      <c r="A1502" s="24" t="s">
        <v>41</v>
      </c>
      <c r="B1502" s="46" t="s">
        <v>279</v>
      </c>
      <c r="C1502" s="20" t="s">
        <v>259</v>
      </c>
      <c r="D1502" s="45">
        <v>22.16281</v>
      </c>
      <c r="E1502" s="47" t="s">
        <v>125</v>
      </c>
    </row>
    <row r="1503" spans="1:5" ht="31.5">
      <c r="A1503" s="24" t="s">
        <v>41</v>
      </c>
      <c r="B1503" s="46" t="s">
        <v>278</v>
      </c>
      <c r="C1503" s="20" t="s">
        <v>259</v>
      </c>
      <c r="D1503" s="45">
        <v>37.639389999999999</v>
      </c>
      <c r="E1503" s="47" t="s">
        <v>125</v>
      </c>
    </row>
    <row r="1504" spans="1:5" ht="31.5">
      <c r="A1504" s="24" t="s">
        <v>41</v>
      </c>
      <c r="B1504" s="46" t="s">
        <v>277</v>
      </c>
      <c r="C1504" s="20" t="s">
        <v>259</v>
      </c>
      <c r="D1504" s="45">
        <v>27.266359999999999</v>
      </c>
      <c r="E1504" s="47" t="s">
        <v>125</v>
      </c>
    </row>
    <row r="1505" spans="1:5" ht="31.5">
      <c r="A1505" s="24" t="s">
        <v>41</v>
      </c>
      <c r="B1505" s="46" t="s">
        <v>276</v>
      </c>
      <c r="C1505" s="20" t="s">
        <v>259</v>
      </c>
      <c r="D1505" s="45">
        <v>26.62162</v>
      </c>
      <c r="E1505" s="47" t="s">
        <v>125</v>
      </c>
    </row>
    <row r="1506" spans="1:5" ht="31.5">
      <c r="A1506" s="24" t="s">
        <v>41</v>
      </c>
      <c r="B1506" s="46" t="s">
        <v>275</v>
      </c>
      <c r="C1506" s="20" t="s">
        <v>259</v>
      </c>
      <c r="D1506" s="45">
        <v>20.845680000000002</v>
      </c>
      <c r="E1506" s="47" t="s">
        <v>125</v>
      </c>
    </row>
    <row r="1507" spans="1:5" ht="31.5">
      <c r="A1507" s="24" t="s">
        <v>41</v>
      </c>
      <c r="B1507" s="46" t="s">
        <v>274</v>
      </c>
      <c r="C1507" s="20" t="s">
        <v>259</v>
      </c>
      <c r="D1507" s="45">
        <v>18.000489999999999</v>
      </c>
      <c r="E1507" s="47" t="s">
        <v>125</v>
      </c>
    </row>
    <row r="1508" spans="1:5" ht="31.5">
      <c r="A1508" s="24" t="s">
        <v>41</v>
      </c>
      <c r="B1508" s="46" t="s">
        <v>273</v>
      </c>
      <c r="C1508" s="20" t="s">
        <v>259</v>
      </c>
      <c r="D1508" s="45">
        <v>26.600829999999998</v>
      </c>
      <c r="E1508" s="47" t="s">
        <v>125</v>
      </c>
    </row>
    <row r="1509" spans="1:5" ht="31.5">
      <c r="A1509" s="24" t="s">
        <v>41</v>
      </c>
      <c r="B1509" s="46" t="s">
        <v>272</v>
      </c>
      <c r="C1509" s="20" t="s">
        <v>259</v>
      </c>
      <c r="D1509" s="45">
        <v>48.490859999999998</v>
      </c>
      <c r="E1509" s="47" t="s">
        <v>125</v>
      </c>
    </row>
    <row r="1510" spans="1:5" ht="31.5">
      <c r="A1510" s="24" t="s">
        <v>41</v>
      </c>
      <c r="B1510" s="46" t="s">
        <v>271</v>
      </c>
      <c r="C1510" s="20" t="s">
        <v>259</v>
      </c>
      <c r="D1510" s="45">
        <v>43.951509999999999</v>
      </c>
      <c r="E1510" s="47" t="s">
        <v>125</v>
      </c>
    </row>
    <row r="1511" spans="1:5" ht="31.5">
      <c r="A1511" s="24" t="s">
        <v>41</v>
      </c>
      <c r="B1511" s="46" t="s">
        <v>270</v>
      </c>
      <c r="C1511" s="20" t="s">
        <v>259</v>
      </c>
      <c r="D1511" s="45">
        <v>46.596069999999997</v>
      </c>
      <c r="E1511" s="47" t="s">
        <v>125</v>
      </c>
    </row>
    <row r="1512" spans="1:5" ht="31.5">
      <c r="A1512" s="24" t="s">
        <v>41</v>
      </c>
      <c r="B1512" s="46" t="s">
        <v>269</v>
      </c>
      <c r="C1512" s="20" t="s">
        <v>259</v>
      </c>
      <c r="D1512" s="45">
        <v>47.753889999999998</v>
      </c>
      <c r="E1512" s="47" t="s">
        <v>125</v>
      </c>
    </row>
    <row r="1513" spans="1:5" ht="31.5">
      <c r="A1513" s="24" t="s">
        <v>41</v>
      </c>
      <c r="B1513" s="46" t="s">
        <v>268</v>
      </c>
      <c r="C1513" s="20" t="s">
        <v>259</v>
      </c>
      <c r="D1513" s="45">
        <v>48.438020000000002</v>
      </c>
      <c r="E1513" s="47" t="s">
        <v>125</v>
      </c>
    </row>
    <row r="1514" spans="1:5" ht="31.5">
      <c r="A1514" s="24" t="s">
        <v>41</v>
      </c>
      <c r="B1514" s="46" t="s">
        <v>267</v>
      </c>
      <c r="C1514" s="20" t="s">
        <v>259</v>
      </c>
      <c r="D1514" s="45">
        <v>19.353739999999998</v>
      </c>
      <c r="E1514" s="47" t="s">
        <v>125</v>
      </c>
    </row>
    <row r="1515" spans="1:5" ht="31.5">
      <c r="A1515" s="24" t="s">
        <v>41</v>
      </c>
      <c r="B1515" s="46" t="s">
        <v>266</v>
      </c>
      <c r="C1515" s="20" t="s">
        <v>259</v>
      </c>
      <c r="D1515" s="45">
        <v>7.1837200000000001</v>
      </c>
      <c r="E1515" s="47" t="s">
        <v>125</v>
      </c>
    </row>
    <row r="1516" spans="1:5" ht="31.5">
      <c r="A1516" s="24" t="s">
        <v>41</v>
      </c>
      <c r="B1516" s="46" t="s">
        <v>265</v>
      </c>
      <c r="C1516" s="20" t="s">
        <v>259</v>
      </c>
      <c r="D1516" s="45">
        <f>13.81736+34.98347</f>
        <v>48.800829999999998</v>
      </c>
      <c r="E1516" s="47" t="s">
        <v>125</v>
      </c>
    </row>
    <row r="1517" spans="1:5" ht="31.5">
      <c r="A1517" s="24" t="s">
        <v>41</v>
      </c>
      <c r="B1517" s="46" t="s">
        <v>264</v>
      </c>
      <c r="C1517" s="20" t="s">
        <v>259</v>
      </c>
      <c r="D1517" s="45">
        <v>36.42803</v>
      </c>
      <c r="E1517" s="47" t="s">
        <v>125</v>
      </c>
    </row>
    <row r="1518" spans="1:5" ht="31.5">
      <c r="A1518" s="24" t="s">
        <v>41</v>
      </c>
      <c r="B1518" s="46" t="s">
        <v>263</v>
      </c>
      <c r="C1518" s="20" t="s">
        <v>259</v>
      </c>
      <c r="D1518" s="45">
        <v>27.08982</v>
      </c>
      <c r="E1518" s="47" t="s">
        <v>125</v>
      </c>
    </row>
    <row r="1519" spans="1:5" ht="31.5">
      <c r="A1519" s="24" t="s">
        <v>41</v>
      </c>
      <c r="B1519" s="46" t="s">
        <v>262</v>
      </c>
      <c r="C1519" s="20" t="s">
        <v>259</v>
      </c>
      <c r="D1519" s="45">
        <v>45.870420000000003</v>
      </c>
      <c r="E1519" s="47" t="s">
        <v>125</v>
      </c>
    </row>
    <row r="1520" spans="1:5" ht="31.5">
      <c r="A1520" s="24" t="s">
        <v>41</v>
      </c>
      <c r="B1520" s="46" t="s">
        <v>261</v>
      </c>
      <c r="C1520" s="20" t="s">
        <v>259</v>
      </c>
      <c r="D1520" s="45">
        <v>49.281619999999997</v>
      </c>
      <c r="E1520" s="47" t="s">
        <v>125</v>
      </c>
    </row>
    <row r="1521" spans="1:5" ht="31.5">
      <c r="A1521" s="24" t="s">
        <v>41</v>
      </c>
      <c r="B1521" s="46" t="s">
        <v>260</v>
      </c>
      <c r="C1521" s="20" t="s">
        <v>259</v>
      </c>
      <c r="D1521" s="45">
        <v>45.10763</v>
      </c>
      <c r="E1521" s="47" t="s">
        <v>125</v>
      </c>
    </row>
    <row r="1522" spans="1:5" ht="31.5">
      <c r="A1522" s="24" t="s">
        <v>41</v>
      </c>
      <c r="B1522" s="46" t="s">
        <v>254</v>
      </c>
      <c r="C1522" s="20" t="s">
        <v>258</v>
      </c>
      <c r="D1522" s="45">
        <f>331.26121+268.293+308.41561+2.68955-0.00447+0.00447+119.39682+262.72441+282.53437+0.07503+195.32762+119.81548+154.206+0.03081+109.31148+123.36481+99.92032+721.16707</f>
        <v>3098.53359</v>
      </c>
      <c r="E1522" s="44" t="s">
        <v>257</v>
      </c>
    </row>
    <row r="1523" spans="1:5" ht="31.5">
      <c r="A1523" s="24" t="s">
        <v>41</v>
      </c>
      <c r="B1523" s="46" t="s">
        <v>256</v>
      </c>
      <c r="C1523" s="20" t="s">
        <v>258</v>
      </c>
      <c r="D1523" s="45">
        <f>171.34202+51.17409+165.63059+74.35671+119.93942+115.41308+80.18711+78.9792+66.82259+69.14087+59.6263+44.59639+351.29157</f>
        <v>1448.4999399999997</v>
      </c>
      <c r="E1523" s="44" t="s">
        <v>257</v>
      </c>
    </row>
    <row r="1524" spans="1:5" ht="31.5">
      <c r="A1524" s="24" t="s">
        <v>41</v>
      </c>
      <c r="B1524" s="24" t="s">
        <v>41</v>
      </c>
      <c r="C1524" s="20" t="s">
        <v>258</v>
      </c>
      <c r="D1524" s="45">
        <f>1484.96252+2632.284+1256.50614+5.11073+1182.12425+1110.5493+11.83819+970.9377+1095.34129+801.86953+721.77837+580.84427+539.721+565.85738+507.79526+3266.36454</f>
        <v>16733.884470000001</v>
      </c>
      <c r="E1524" s="44" t="s">
        <v>257</v>
      </c>
    </row>
    <row r="1525" spans="1:5" ht="31.5">
      <c r="A1525" s="24" t="s">
        <v>41</v>
      </c>
      <c r="B1525" s="46" t="s">
        <v>256</v>
      </c>
      <c r="C1525" s="20" t="s">
        <v>252</v>
      </c>
      <c r="D1525" s="45">
        <f>5.9054+25.94797+0.7471+16.3596+9.84739+27.30656+0.24818+9.6378</f>
        <v>96.000000000000014</v>
      </c>
      <c r="E1525" s="44" t="s">
        <v>255</v>
      </c>
    </row>
    <row r="1526" spans="1:5" ht="31.5">
      <c r="A1526" s="24" t="s">
        <v>41</v>
      </c>
      <c r="B1526" s="46" t="s">
        <v>254</v>
      </c>
      <c r="C1526" s="20" t="s">
        <v>252</v>
      </c>
      <c r="D1526" s="45">
        <f>0.25812+0.25526+0.00025+0.27047+0.23207+0.0079+0.00024+0.22364+0.00091+0.66431</f>
        <v>1.9131699999999998</v>
      </c>
      <c r="E1526" s="44" t="s">
        <v>253</v>
      </c>
    </row>
    <row r="1527" spans="1:5" ht="31.5">
      <c r="A1527" s="24" t="s">
        <v>41</v>
      </c>
      <c r="B1527" s="24" t="s">
        <v>41</v>
      </c>
      <c r="C1527" s="20" t="s">
        <v>252</v>
      </c>
      <c r="D1527" s="45">
        <f>194.60542+0.83318+2.64791+5.07894+25.32571+25.82645+24.30804+23.51504+0.97063+15.1814+0.03655+60.07252</f>
        <v>378.40178999999995</v>
      </c>
      <c r="E1527" s="44" t="s">
        <v>251</v>
      </c>
    </row>
    <row r="1528" spans="1:5" ht="78.75">
      <c r="A1528" s="26" t="s">
        <v>38</v>
      </c>
      <c r="B1528" s="25"/>
      <c r="C1528" s="24" t="s">
        <v>37</v>
      </c>
      <c r="D1528" s="43">
        <f>0.222+0.217+0.802+1.32+2.634+0.463+1.171+0.697+0.11+0.227+0.678+0.162+0.198+0.432+0.272+0.318+0.59+0.607+0.54+0.943+0.746+2.488+1.796+1.221+1.365+0.383+0.439+0.64576+0.28479+0.30919+0.5251+0.38039+0.37702+0.29644+0.25112+0.37111+0.67649+0.61879+0.65006+0.66621+0.67575+0.27+0.10584+0.62929+0.48805+0.19276+0.5082+0.37793+0.63993+0.37315+0.17387</f>
        <v>31.528240000000004</v>
      </c>
      <c r="E1528" s="22" t="s">
        <v>36</v>
      </c>
    </row>
    <row r="1529" spans="1:5">
      <c r="A1529" s="42" t="s">
        <v>35</v>
      </c>
      <c r="B1529" s="42"/>
      <c r="C1529" s="42"/>
      <c r="D1529" s="41">
        <f>SUM(D1466:D1528)</f>
        <v>53080.471790000011</v>
      </c>
      <c r="E1529" s="40"/>
    </row>
    <row r="1530" spans="1:5">
      <c r="A1530" s="34">
        <v>1217461</v>
      </c>
      <c r="B1530" s="33"/>
      <c r="C1530" s="33"/>
      <c r="D1530" s="33"/>
      <c r="E1530" s="32"/>
    </row>
    <row r="1531" spans="1:5" ht="31.5">
      <c r="A1531" s="24" t="s">
        <v>41</v>
      </c>
      <c r="B1531" s="24" t="s">
        <v>41</v>
      </c>
      <c r="C1531" s="20" t="s">
        <v>228</v>
      </c>
      <c r="D1531" s="23">
        <f>161.79139+190.8467+171.57425+90.47174+150.6912+196.3512+162.3156+196.2456+192.45+196.2228+116.7744+153.3015+58.908+68.3772+75.8604+138.7956+143.8704+126.8796+117.7164+188.556+143.7024+63.18+73.2252+62.9052+195.606+173.0676+181.1076+190.8924+166.1556+39.9348+194.4336+165.9612+179.2224+4.5552+6.4932+12.9684+13.3884+6.4932+8.9268+47.47133+550.96493+353.04908+439.659</f>
        <v>6171.3635199999981</v>
      </c>
      <c r="E1531" s="22" t="s">
        <v>220</v>
      </c>
    </row>
    <row r="1532" spans="1:5" ht="31.5">
      <c r="A1532" s="39" t="s">
        <v>41</v>
      </c>
      <c r="B1532" s="39" t="s">
        <v>250</v>
      </c>
      <c r="C1532" s="20" t="s">
        <v>243</v>
      </c>
      <c r="D1532" s="23">
        <v>188.00040000000001</v>
      </c>
      <c r="E1532" s="22" t="s">
        <v>220</v>
      </c>
    </row>
    <row r="1533" spans="1:5" ht="78.75">
      <c r="A1533" s="38"/>
      <c r="B1533" s="38"/>
      <c r="C1533" s="37" t="s">
        <v>37</v>
      </c>
      <c r="D1533" s="23">
        <v>2.8929999999999998</v>
      </c>
      <c r="E1533" s="22" t="s">
        <v>36</v>
      </c>
    </row>
    <row r="1534" spans="1:5" ht="31.5">
      <c r="A1534" s="39" t="s">
        <v>41</v>
      </c>
      <c r="B1534" s="39" t="s">
        <v>249</v>
      </c>
      <c r="C1534" s="20" t="s">
        <v>243</v>
      </c>
      <c r="D1534" s="23">
        <v>196.2</v>
      </c>
      <c r="E1534" s="22" t="s">
        <v>220</v>
      </c>
    </row>
    <row r="1535" spans="1:5" ht="78.75">
      <c r="A1535" s="38"/>
      <c r="B1535" s="38"/>
      <c r="C1535" s="37" t="s">
        <v>37</v>
      </c>
      <c r="D1535" s="23">
        <v>3.0179999999999998</v>
      </c>
      <c r="E1535" s="22" t="s">
        <v>36</v>
      </c>
    </row>
    <row r="1536" spans="1:5" ht="31.5">
      <c r="A1536" s="39" t="s">
        <v>41</v>
      </c>
      <c r="B1536" s="39" t="s">
        <v>248</v>
      </c>
      <c r="C1536" s="20" t="s">
        <v>243</v>
      </c>
      <c r="D1536" s="23">
        <v>196.2936</v>
      </c>
      <c r="E1536" s="22" t="s">
        <v>246</v>
      </c>
    </row>
    <row r="1537" spans="1:5" ht="78.75">
      <c r="A1537" s="38"/>
      <c r="B1537" s="38"/>
      <c r="C1537" s="37" t="s">
        <v>37</v>
      </c>
      <c r="D1537" s="23">
        <v>3.0579999999999998</v>
      </c>
      <c r="E1537" s="22" t="s">
        <v>36</v>
      </c>
    </row>
    <row r="1538" spans="1:5" ht="31.5">
      <c r="A1538" s="39" t="s">
        <v>41</v>
      </c>
      <c r="B1538" s="39" t="s">
        <v>247</v>
      </c>
      <c r="C1538" s="20" t="s">
        <v>243</v>
      </c>
      <c r="D1538" s="23">
        <v>196.27080000000001</v>
      </c>
      <c r="E1538" s="22" t="s">
        <v>246</v>
      </c>
    </row>
    <row r="1539" spans="1:5" ht="78.75">
      <c r="A1539" s="38"/>
      <c r="B1539" s="38"/>
      <c r="C1539" s="37" t="s">
        <v>37</v>
      </c>
      <c r="D1539" s="23">
        <v>3.0579999999999998</v>
      </c>
      <c r="E1539" s="22" t="s">
        <v>36</v>
      </c>
    </row>
    <row r="1540" spans="1:5" ht="31.5">
      <c r="A1540" s="24" t="s">
        <v>41</v>
      </c>
      <c r="B1540" s="24" t="s">
        <v>41</v>
      </c>
      <c r="C1540" s="20" t="s">
        <v>228</v>
      </c>
      <c r="D1540" s="23">
        <f>196.32749+196.31974+196.22632+196.36816+196.35214+196.37368+195.96026+195.70286+195.79698+196.23246+196.317+196.37378+439.42822+349.0416+2180.532+189.2604</f>
        <v>5512.6130899999998</v>
      </c>
      <c r="E1540" s="22" t="s">
        <v>246</v>
      </c>
    </row>
    <row r="1541" spans="1:5" ht="31.5">
      <c r="A1541" s="39" t="s">
        <v>41</v>
      </c>
      <c r="B1541" s="39" t="s">
        <v>245</v>
      </c>
      <c r="C1541" s="20" t="s">
        <v>243</v>
      </c>
      <c r="D1541" s="23">
        <v>196.3091</v>
      </c>
      <c r="E1541" s="22" t="s">
        <v>242</v>
      </c>
    </row>
    <row r="1542" spans="1:5" ht="78.75">
      <c r="A1542" s="38"/>
      <c r="B1542" s="38"/>
      <c r="C1542" s="37" t="s">
        <v>37</v>
      </c>
      <c r="D1542" s="23">
        <v>3.0488200000000001</v>
      </c>
      <c r="E1542" s="22" t="s">
        <v>36</v>
      </c>
    </row>
    <row r="1543" spans="1:5" ht="31.5">
      <c r="A1543" s="39" t="s">
        <v>41</v>
      </c>
      <c r="B1543" s="39" t="s">
        <v>244</v>
      </c>
      <c r="C1543" s="20" t="s">
        <v>243</v>
      </c>
      <c r="D1543" s="23">
        <v>638.98144000000002</v>
      </c>
      <c r="E1543" s="22" t="s">
        <v>242</v>
      </c>
    </row>
    <row r="1544" spans="1:5" ht="78.75">
      <c r="A1544" s="38"/>
      <c r="B1544" s="38"/>
      <c r="C1544" s="37" t="s">
        <v>37</v>
      </c>
      <c r="D1544" s="23">
        <v>9.8656500000000005</v>
      </c>
      <c r="E1544" s="22" t="s">
        <v>36</v>
      </c>
    </row>
    <row r="1545" spans="1:5" ht="31.5">
      <c r="A1545" s="24" t="s">
        <v>41</v>
      </c>
      <c r="B1545" s="24" t="s">
        <v>41</v>
      </c>
      <c r="C1545" s="20" t="s">
        <v>228</v>
      </c>
      <c r="D1545" s="23">
        <f>196.0737</f>
        <v>196.0737</v>
      </c>
      <c r="E1545" s="22" t="s">
        <v>242</v>
      </c>
    </row>
    <row r="1546" spans="1:5">
      <c r="A1546" s="39" t="s">
        <v>41</v>
      </c>
      <c r="B1546" s="39" t="s">
        <v>241</v>
      </c>
      <c r="C1546" s="20" t="s">
        <v>236</v>
      </c>
      <c r="D1546" s="23">
        <v>1928.7144000000001</v>
      </c>
      <c r="E1546" s="22" t="s">
        <v>240</v>
      </c>
    </row>
    <row r="1547" spans="1:5" ht="78.75">
      <c r="A1547" s="38"/>
      <c r="B1547" s="38"/>
      <c r="C1547" s="37" t="s">
        <v>37</v>
      </c>
      <c r="D1547" s="23">
        <v>29.929210000000001</v>
      </c>
      <c r="E1547" s="22" t="s">
        <v>36</v>
      </c>
    </row>
    <row r="1548" spans="1:5" ht="31.5">
      <c r="A1548" s="39" t="s">
        <v>41</v>
      </c>
      <c r="B1548" s="39" t="s">
        <v>239</v>
      </c>
      <c r="C1548" s="20" t="s">
        <v>236</v>
      </c>
      <c r="D1548" s="23">
        <f>3733.2468+417.87</f>
        <v>4151.1167999999998</v>
      </c>
      <c r="E1548" s="22" t="s">
        <v>233</v>
      </c>
    </row>
    <row r="1549" spans="1:5" ht="78.75">
      <c r="A1549" s="38"/>
      <c r="B1549" s="38"/>
      <c r="C1549" s="37" t="s">
        <v>37</v>
      </c>
      <c r="D1549" s="23">
        <f>58.107+6.435</f>
        <v>64.542000000000002</v>
      </c>
      <c r="E1549" s="22" t="s">
        <v>36</v>
      </c>
    </row>
    <row r="1550" spans="1:5">
      <c r="A1550" s="39" t="s">
        <v>41</v>
      </c>
      <c r="B1550" s="39" t="s">
        <v>238</v>
      </c>
      <c r="C1550" s="20" t="s">
        <v>236</v>
      </c>
      <c r="D1550" s="23">
        <v>1084.038</v>
      </c>
      <c r="E1550" s="22" t="s">
        <v>235</v>
      </c>
    </row>
    <row r="1551" spans="1:5" ht="78.75">
      <c r="A1551" s="38"/>
      <c r="B1551" s="38"/>
      <c r="C1551" s="37" t="s">
        <v>37</v>
      </c>
      <c r="D1551" s="23">
        <v>16.881</v>
      </c>
      <c r="E1551" s="22" t="s">
        <v>36</v>
      </c>
    </row>
    <row r="1552" spans="1:5">
      <c r="A1552" s="39" t="s">
        <v>41</v>
      </c>
      <c r="B1552" s="39" t="s">
        <v>237</v>
      </c>
      <c r="C1552" s="20" t="s">
        <v>236</v>
      </c>
      <c r="D1552" s="23">
        <v>1999.998</v>
      </c>
      <c r="E1552" s="22" t="s">
        <v>235</v>
      </c>
    </row>
    <row r="1553" spans="1:5" ht="78.75">
      <c r="A1553" s="38"/>
      <c r="B1553" s="38"/>
      <c r="C1553" s="37" t="s">
        <v>37</v>
      </c>
      <c r="D1553" s="23">
        <v>31.02</v>
      </c>
      <c r="E1553" s="22" t="s">
        <v>36</v>
      </c>
    </row>
    <row r="1554" spans="1:5" ht="31.5">
      <c r="A1554" s="24" t="s">
        <v>41</v>
      </c>
      <c r="B1554" s="24" t="s">
        <v>41</v>
      </c>
      <c r="C1554" s="20" t="s">
        <v>228</v>
      </c>
      <c r="D1554" s="23">
        <v>17.975999999999999</v>
      </c>
      <c r="E1554" s="22" t="s">
        <v>234</v>
      </c>
    </row>
    <row r="1555" spans="1:5" ht="31.5">
      <c r="A1555" s="24" t="s">
        <v>41</v>
      </c>
      <c r="B1555" s="24" t="s">
        <v>41</v>
      </c>
      <c r="C1555" s="20" t="s">
        <v>228</v>
      </c>
      <c r="D1555" s="23">
        <f>2435.1432+2459.7408</f>
        <v>4894.884</v>
      </c>
      <c r="E1555" s="22" t="s">
        <v>233</v>
      </c>
    </row>
    <row r="1556" spans="1:5" ht="31.5">
      <c r="A1556" s="24" t="s">
        <v>41</v>
      </c>
      <c r="B1556" s="24" t="s">
        <v>41</v>
      </c>
      <c r="C1556" s="20" t="s">
        <v>228</v>
      </c>
      <c r="D1556" s="23">
        <v>47</v>
      </c>
      <c r="E1556" s="22" t="s">
        <v>232</v>
      </c>
    </row>
    <row r="1557" spans="1:5" ht="31.5">
      <c r="A1557" s="39" t="s">
        <v>41</v>
      </c>
      <c r="B1557" s="39" t="s">
        <v>231</v>
      </c>
      <c r="C1557" s="20" t="s">
        <v>230</v>
      </c>
      <c r="D1557" s="23">
        <v>194.62063000000001</v>
      </c>
      <c r="E1557" s="22" t="s">
        <v>229</v>
      </c>
    </row>
    <row r="1558" spans="1:5" ht="78.75">
      <c r="A1558" s="38"/>
      <c r="B1558" s="38"/>
      <c r="C1558" s="37" t="s">
        <v>37</v>
      </c>
      <c r="D1558" s="23">
        <v>3.4452500000000001</v>
      </c>
      <c r="E1558" s="22" t="s">
        <v>36</v>
      </c>
    </row>
    <row r="1559" spans="1:5" ht="31.5">
      <c r="A1559" s="24" t="s">
        <v>41</v>
      </c>
      <c r="B1559" s="24" t="s">
        <v>41</v>
      </c>
      <c r="C1559" s="20" t="s">
        <v>228</v>
      </c>
      <c r="D1559" s="23">
        <f>68.02405+192.8574+194.40326+174.55126+194.67446+194.39437+48.36224+164.27304+194.50169+175.69215</f>
        <v>1601.7339200000001</v>
      </c>
      <c r="E1559" s="22" t="s">
        <v>229</v>
      </c>
    </row>
    <row r="1560" spans="1:5" ht="78.75">
      <c r="A1560" s="24" t="s">
        <v>41</v>
      </c>
      <c r="B1560" s="20" t="s">
        <v>228</v>
      </c>
      <c r="C1560" s="37" t="s">
        <v>37</v>
      </c>
      <c r="D1560" s="23">
        <f>2.47585+2.91688+2.52675+274.45382-2.893-3.018-3.058-3.058-3.04882-58.107-6.435-29.92921+3.44898+0.593+2.986+0.82+3.11552+2.546+2.746+0.068+0.097+0.193+0.199+37.466+0.097+0.133+0.73838+8.41064+5.35046+6.69115+37.838+0.314</f>
        <v>286.6774000000002</v>
      </c>
      <c r="E1560" s="22" t="s">
        <v>36</v>
      </c>
    </row>
    <row r="1561" spans="1:5" ht="31.5">
      <c r="A1561" s="39" t="s">
        <v>41</v>
      </c>
      <c r="B1561" s="39" t="s">
        <v>41</v>
      </c>
      <c r="C1561" s="24" t="s">
        <v>227</v>
      </c>
      <c r="D1561" s="36">
        <f>195.32723+252.45346+208.94886</f>
        <v>656.72955000000002</v>
      </c>
      <c r="E1561" s="35" t="s">
        <v>223</v>
      </c>
    </row>
    <row r="1562" spans="1:5" ht="78.75">
      <c r="A1562" s="38"/>
      <c r="B1562" s="38"/>
      <c r="C1562" s="37" t="s">
        <v>37</v>
      </c>
      <c r="D1562" s="36">
        <f>6.78929+3.19229</f>
        <v>9.981580000000001</v>
      </c>
      <c r="E1562" s="22" t="s">
        <v>36</v>
      </c>
    </row>
    <row r="1563" spans="1:5" ht="63">
      <c r="A1563" s="24" t="s">
        <v>41</v>
      </c>
      <c r="B1563" s="24" t="s">
        <v>226</v>
      </c>
      <c r="C1563" s="24" t="s">
        <v>225</v>
      </c>
      <c r="D1563" s="36">
        <f>20.30015+24.93514+22.99853+18.75+20.16677+23.06186+20.16677</f>
        <v>150.37921999999998</v>
      </c>
      <c r="E1563" s="35" t="s">
        <v>223</v>
      </c>
    </row>
    <row r="1564" spans="1:5" ht="63">
      <c r="A1564" s="24" t="s">
        <v>41</v>
      </c>
      <c r="B1564" s="24" t="s">
        <v>41</v>
      </c>
      <c r="C1564" s="24" t="s">
        <v>224</v>
      </c>
      <c r="D1564" s="36">
        <f>26.73056+38.51208+71.93608+489.74707+61.4974+29.348</f>
        <v>717.77118999999993</v>
      </c>
      <c r="E1564" s="35" t="s">
        <v>223</v>
      </c>
    </row>
    <row r="1565" spans="1:5">
      <c r="A1565" s="21" t="s">
        <v>35</v>
      </c>
      <c r="B1565" s="20"/>
      <c r="C1565" s="20"/>
      <c r="D1565" s="19">
        <f>SUM(D1531:D1564)</f>
        <v>31404.485269999997</v>
      </c>
      <c r="E1565" s="18"/>
    </row>
    <row r="1566" spans="1:5">
      <c r="A1566" s="34">
        <v>1218110</v>
      </c>
      <c r="B1566" s="33"/>
      <c r="C1566" s="33"/>
      <c r="D1566" s="33"/>
      <c r="E1566" s="32"/>
    </row>
    <row r="1567" spans="1:5" ht="126">
      <c r="A1567" s="24" t="s">
        <v>41</v>
      </c>
      <c r="B1567" s="24" t="s">
        <v>41</v>
      </c>
      <c r="C1567" s="20" t="s">
        <v>222</v>
      </c>
      <c r="D1567" s="23">
        <v>600</v>
      </c>
      <c r="E1567" s="22" t="s">
        <v>220</v>
      </c>
    </row>
    <row r="1568" spans="1:5" ht="126">
      <c r="A1568" s="24" t="s">
        <v>41</v>
      </c>
      <c r="B1568" s="24" t="s">
        <v>41</v>
      </c>
      <c r="C1568" s="20" t="s">
        <v>221</v>
      </c>
      <c r="D1568" s="23">
        <v>120</v>
      </c>
      <c r="E1568" s="22" t="s">
        <v>220</v>
      </c>
    </row>
    <row r="1569" spans="1:5" ht="31.5">
      <c r="A1569" s="24" t="s">
        <v>41</v>
      </c>
      <c r="B1569" s="24" t="s">
        <v>219</v>
      </c>
      <c r="C1569" s="28" t="s">
        <v>218</v>
      </c>
      <c r="D1569" s="23">
        <v>7.4472399999999999</v>
      </c>
      <c r="E1569" s="22" t="s">
        <v>125</v>
      </c>
    </row>
    <row r="1570" spans="1:5" ht="31.5">
      <c r="A1570" s="24" t="s">
        <v>41</v>
      </c>
      <c r="B1570" s="24" t="s">
        <v>217</v>
      </c>
      <c r="C1570" s="27"/>
      <c r="D1570" s="23">
        <v>2.1288100000000001</v>
      </c>
      <c r="E1570" s="22" t="s">
        <v>125</v>
      </c>
    </row>
    <row r="1571" spans="1:5">
      <c r="A1571" s="24" t="s">
        <v>41</v>
      </c>
      <c r="B1571" s="24" t="s">
        <v>216</v>
      </c>
      <c r="C1571" s="27"/>
      <c r="D1571" s="23">
        <v>8.6866400000000006</v>
      </c>
      <c r="E1571" s="22" t="s">
        <v>125</v>
      </c>
    </row>
    <row r="1572" spans="1:5">
      <c r="A1572" s="24" t="s">
        <v>41</v>
      </c>
      <c r="B1572" s="24" t="s">
        <v>215</v>
      </c>
      <c r="C1572" s="27"/>
      <c r="D1572" s="23">
        <v>2.72987</v>
      </c>
      <c r="E1572" s="22" t="s">
        <v>125</v>
      </c>
    </row>
    <row r="1573" spans="1:5">
      <c r="A1573" s="24" t="s">
        <v>41</v>
      </c>
      <c r="B1573" s="24" t="s">
        <v>214</v>
      </c>
      <c r="C1573" s="27"/>
      <c r="D1573" s="23">
        <v>6.2572999999999999</v>
      </c>
      <c r="E1573" s="22" t="s">
        <v>125</v>
      </c>
    </row>
    <row r="1574" spans="1:5">
      <c r="A1574" s="24" t="s">
        <v>41</v>
      </c>
      <c r="B1574" s="24" t="s">
        <v>213</v>
      </c>
      <c r="C1574" s="27"/>
      <c r="D1574" s="23">
        <v>4.1356299999999999</v>
      </c>
      <c r="E1574" s="22" t="s">
        <v>125</v>
      </c>
    </row>
    <row r="1575" spans="1:5">
      <c r="A1575" s="24" t="s">
        <v>41</v>
      </c>
      <c r="B1575" s="24" t="s">
        <v>212</v>
      </c>
      <c r="C1575" s="27"/>
      <c r="D1575" s="23">
        <v>0.79015000000000002</v>
      </c>
      <c r="E1575" s="22" t="s">
        <v>125</v>
      </c>
    </row>
    <row r="1576" spans="1:5">
      <c r="A1576" s="24" t="s">
        <v>41</v>
      </c>
      <c r="B1576" s="24" t="s">
        <v>211</v>
      </c>
      <c r="C1576" s="27"/>
      <c r="D1576" s="23">
        <v>1.5802</v>
      </c>
      <c r="E1576" s="22" t="s">
        <v>125</v>
      </c>
    </row>
    <row r="1577" spans="1:5">
      <c r="A1577" s="24" t="s">
        <v>41</v>
      </c>
      <c r="B1577" s="24" t="s">
        <v>210</v>
      </c>
      <c r="C1577" s="27"/>
      <c r="D1577" s="23">
        <v>1.56833</v>
      </c>
      <c r="E1577" s="22" t="s">
        <v>125</v>
      </c>
    </row>
    <row r="1578" spans="1:5" ht="31.5">
      <c r="A1578" s="24" t="s">
        <v>41</v>
      </c>
      <c r="B1578" s="24" t="s">
        <v>209</v>
      </c>
      <c r="C1578" s="27"/>
      <c r="D1578" s="23">
        <v>2.3661599999999998</v>
      </c>
      <c r="E1578" s="22" t="s">
        <v>125</v>
      </c>
    </row>
    <row r="1579" spans="1:5">
      <c r="A1579" s="24" t="s">
        <v>41</v>
      </c>
      <c r="B1579" s="24" t="s">
        <v>208</v>
      </c>
      <c r="C1579" s="27"/>
      <c r="D1579" s="23">
        <v>1.15554</v>
      </c>
      <c r="E1579" s="22" t="s">
        <v>125</v>
      </c>
    </row>
    <row r="1580" spans="1:5">
      <c r="A1580" s="24" t="s">
        <v>41</v>
      </c>
      <c r="B1580" s="24" t="s">
        <v>207</v>
      </c>
      <c r="C1580" s="27"/>
      <c r="D1580" s="23">
        <v>3.4611000000000001</v>
      </c>
      <c r="E1580" s="22" t="s">
        <v>125</v>
      </c>
    </row>
    <row r="1581" spans="1:5">
      <c r="A1581" s="24" t="s">
        <v>41</v>
      </c>
      <c r="B1581" s="24" t="s">
        <v>206</v>
      </c>
      <c r="C1581" s="27"/>
      <c r="D1581" s="23">
        <v>1.6068199999999999</v>
      </c>
      <c r="E1581" s="22" t="s">
        <v>125</v>
      </c>
    </row>
    <row r="1582" spans="1:5">
      <c r="A1582" s="24" t="s">
        <v>41</v>
      </c>
      <c r="B1582" s="24" t="s">
        <v>205</v>
      </c>
      <c r="C1582" s="27"/>
      <c r="D1582" s="23">
        <v>0.93467</v>
      </c>
      <c r="E1582" s="22" t="s">
        <v>125</v>
      </c>
    </row>
    <row r="1583" spans="1:5">
      <c r="A1583" s="24" t="s">
        <v>41</v>
      </c>
      <c r="B1583" s="24" t="s">
        <v>204</v>
      </c>
      <c r="C1583" s="27"/>
      <c r="D1583" s="23">
        <v>1.60992</v>
      </c>
      <c r="E1583" s="22" t="s">
        <v>125</v>
      </c>
    </row>
    <row r="1584" spans="1:5" ht="31.5">
      <c r="A1584" s="24" t="s">
        <v>41</v>
      </c>
      <c r="B1584" s="24" t="s">
        <v>203</v>
      </c>
      <c r="C1584" s="27"/>
      <c r="D1584" s="23">
        <v>2.3621799999999999</v>
      </c>
      <c r="E1584" s="22" t="s">
        <v>125</v>
      </c>
    </row>
    <row r="1585" spans="1:5">
      <c r="A1585" s="24" t="s">
        <v>41</v>
      </c>
      <c r="B1585" s="24" t="s">
        <v>202</v>
      </c>
      <c r="C1585" s="27"/>
      <c r="D1585" s="23">
        <v>0.60087999999999997</v>
      </c>
      <c r="E1585" s="22" t="s">
        <v>125</v>
      </c>
    </row>
    <row r="1586" spans="1:5" ht="31.5">
      <c r="A1586" s="24" t="s">
        <v>41</v>
      </c>
      <c r="B1586" s="24" t="s">
        <v>201</v>
      </c>
      <c r="C1586" s="27"/>
      <c r="D1586" s="23">
        <v>1.2178599999999999</v>
      </c>
      <c r="E1586" s="22" t="s">
        <v>125</v>
      </c>
    </row>
    <row r="1587" spans="1:5" ht="31.5">
      <c r="A1587" s="24" t="s">
        <v>41</v>
      </c>
      <c r="B1587" s="24" t="s">
        <v>200</v>
      </c>
      <c r="C1587" s="27"/>
      <c r="D1587" s="23">
        <v>1.19594</v>
      </c>
      <c r="E1587" s="22" t="s">
        <v>125</v>
      </c>
    </row>
    <row r="1588" spans="1:5">
      <c r="A1588" s="24" t="s">
        <v>41</v>
      </c>
      <c r="B1588" s="24" t="s">
        <v>199</v>
      </c>
      <c r="C1588" s="27"/>
      <c r="D1588" s="23">
        <v>0.58013000000000003</v>
      </c>
      <c r="E1588" s="22" t="s">
        <v>125</v>
      </c>
    </row>
    <row r="1589" spans="1:5" ht="31.5">
      <c r="A1589" s="24" t="s">
        <v>41</v>
      </c>
      <c r="B1589" s="24" t="s">
        <v>198</v>
      </c>
      <c r="C1589" s="27"/>
      <c r="D1589" s="23">
        <v>2.6495000000000002</v>
      </c>
      <c r="E1589" s="22" t="s">
        <v>125</v>
      </c>
    </row>
    <row r="1590" spans="1:5">
      <c r="A1590" s="24" t="s">
        <v>41</v>
      </c>
      <c r="B1590" s="24" t="s">
        <v>197</v>
      </c>
      <c r="C1590" s="27"/>
      <c r="D1590" s="23">
        <v>1.0514399999999999</v>
      </c>
      <c r="E1590" s="22" t="s">
        <v>125</v>
      </c>
    </row>
    <row r="1591" spans="1:5" ht="31.5">
      <c r="A1591" s="24" t="s">
        <v>41</v>
      </c>
      <c r="B1591" s="24" t="s">
        <v>196</v>
      </c>
      <c r="C1591" s="27"/>
      <c r="D1591" s="23">
        <v>0.54164000000000001</v>
      </c>
      <c r="E1591" s="22" t="s">
        <v>125</v>
      </c>
    </row>
    <row r="1592" spans="1:5">
      <c r="A1592" s="24" t="s">
        <v>41</v>
      </c>
      <c r="B1592" s="24" t="s">
        <v>195</v>
      </c>
      <c r="C1592" s="27"/>
      <c r="D1592" s="23">
        <v>0.96940000000000004</v>
      </c>
      <c r="E1592" s="22" t="s">
        <v>125</v>
      </c>
    </row>
    <row r="1593" spans="1:5" ht="31.5">
      <c r="A1593" s="24" t="s">
        <v>41</v>
      </c>
      <c r="B1593" s="24" t="s">
        <v>194</v>
      </c>
      <c r="C1593" s="27"/>
      <c r="D1593" s="23">
        <v>1.87704</v>
      </c>
      <c r="E1593" s="22" t="s">
        <v>125</v>
      </c>
    </row>
    <row r="1594" spans="1:5" ht="31.5">
      <c r="A1594" s="24" t="s">
        <v>41</v>
      </c>
      <c r="B1594" s="24" t="s">
        <v>193</v>
      </c>
      <c r="C1594" s="27"/>
      <c r="D1594" s="23">
        <v>2.4079799999999998</v>
      </c>
      <c r="E1594" s="22" t="s">
        <v>125</v>
      </c>
    </row>
    <row r="1595" spans="1:5">
      <c r="A1595" s="24" t="s">
        <v>41</v>
      </c>
      <c r="B1595" s="24" t="s">
        <v>192</v>
      </c>
      <c r="C1595" s="27"/>
      <c r="D1595" s="23">
        <v>3.3841999999999999</v>
      </c>
      <c r="E1595" s="22" t="s">
        <v>125</v>
      </c>
    </row>
    <row r="1596" spans="1:5">
      <c r="A1596" s="24" t="s">
        <v>41</v>
      </c>
      <c r="B1596" s="24" t="s">
        <v>191</v>
      </c>
      <c r="C1596" s="27"/>
      <c r="D1596" s="23">
        <v>0.73475999999999997</v>
      </c>
      <c r="E1596" s="22" t="s">
        <v>125</v>
      </c>
    </row>
    <row r="1597" spans="1:5">
      <c r="A1597" s="24" t="s">
        <v>41</v>
      </c>
      <c r="B1597" s="24" t="s">
        <v>190</v>
      </c>
      <c r="C1597" s="27"/>
      <c r="D1597" s="23">
        <v>0.54200000000000004</v>
      </c>
      <c r="E1597" s="22" t="s">
        <v>125</v>
      </c>
    </row>
    <row r="1598" spans="1:5">
      <c r="A1598" s="24" t="s">
        <v>41</v>
      </c>
      <c r="B1598" s="24" t="s">
        <v>189</v>
      </c>
      <c r="C1598" s="27"/>
      <c r="D1598" s="23">
        <v>2.36632</v>
      </c>
      <c r="E1598" s="22" t="s">
        <v>125</v>
      </c>
    </row>
    <row r="1599" spans="1:5">
      <c r="A1599" s="24" t="s">
        <v>41</v>
      </c>
      <c r="B1599" s="24" t="s">
        <v>188</v>
      </c>
      <c r="C1599" s="27"/>
      <c r="D1599" s="23">
        <v>0.97767999999999999</v>
      </c>
      <c r="E1599" s="22" t="s">
        <v>125</v>
      </c>
    </row>
    <row r="1600" spans="1:5">
      <c r="A1600" s="24" t="s">
        <v>41</v>
      </c>
      <c r="B1600" s="24" t="s">
        <v>187</v>
      </c>
      <c r="C1600" s="27"/>
      <c r="D1600" s="23">
        <v>1.50607</v>
      </c>
      <c r="E1600" s="22" t="s">
        <v>125</v>
      </c>
    </row>
    <row r="1601" spans="1:5" ht="31.5">
      <c r="A1601" s="24" t="s">
        <v>41</v>
      </c>
      <c r="B1601" s="24" t="s">
        <v>186</v>
      </c>
      <c r="C1601" s="27"/>
      <c r="D1601" s="23">
        <v>2.1247799999999999</v>
      </c>
      <c r="E1601" s="22" t="s">
        <v>125</v>
      </c>
    </row>
    <row r="1602" spans="1:5" ht="31.5">
      <c r="A1602" s="24" t="s">
        <v>41</v>
      </c>
      <c r="B1602" s="24" t="s">
        <v>185</v>
      </c>
      <c r="C1602" s="27"/>
      <c r="D1602" s="23">
        <v>5.3117400000000004</v>
      </c>
      <c r="E1602" s="22" t="s">
        <v>125</v>
      </c>
    </row>
    <row r="1603" spans="1:5">
      <c r="A1603" s="24" t="s">
        <v>41</v>
      </c>
      <c r="B1603" s="24" t="s">
        <v>184</v>
      </c>
      <c r="C1603" s="27"/>
      <c r="D1603" s="23">
        <v>3.1694</v>
      </c>
      <c r="E1603" s="22" t="s">
        <v>125</v>
      </c>
    </row>
    <row r="1604" spans="1:5">
      <c r="A1604" s="24" t="s">
        <v>41</v>
      </c>
      <c r="B1604" s="24" t="s">
        <v>183</v>
      </c>
      <c r="C1604" s="27"/>
      <c r="D1604" s="23">
        <v>3.3007900000000001</v>
      </c>
      <c r="E1604" s="22" t="s">
        <v>125</v>
      </c>
    </row>
    <row r="1605" spans="1:5">
      <c r="A1605" s="24" t="s">
        <v>41</v>
      </c>
      <c r="B1605" s="24" t="s">
        <v>182</v>
      </c>
      <c r="C1605" s="27"/>
      <c r="D1605" s="23">
        <v>1.02084</v>
      </c>
      <c r="E1605" s="22" t="s">
        <v>125</v>
      </c>
    </row>
    <row r="1606" spans="1:5">
      <c r="A1606" s="24" t="s">
        <v>41</v>
      </c>
      <c r="B1606" s="24" t="s">
        <v>181</v>
      </c>
      <c r="C1606" s="27"/>
      <c r="D1606" s="23">
        <v>0.80791999999999997</v>
      </c>
      <c r="E1606" s="22" t="s">
        <v>125</v>
      </c>
    </row>
    <row r="1607" spans="1:5">
      <c r="A1607" s="24" t="s">
        <v>41</v>
      </c>
      <c r="B1607" s="24" t="s">
        <v>180</v>
      </c>
      <c r="C1607" s="27"/>
      <c r="D1607" s="23">
        <v>0.82567999999999997</v>
      </c>
      <c r="E1607" s="22" t="s">
        <v>125</v>
      </c>
    </row>
    <row r="1608" spans="1:5">
      <c r="A1608" s="24" t="s">
        <v>41</v>
      </c>
      <c r="B1608" s="24" t="s">
        <v>179</v>
      </c>
      <c r="C1608" s="27"/>
      <c r="D1608" s="23">
        <v>0.68362000000000001</v>
      </c>
      <c r="E1608" s="22" t="s">
        <v>125</v>
      </c>
    </row>
    <row r="1609" spans="1:5">
      <c r="A1609" s="24" t="s">
        <v>41</v>
      </c>
      <c r="B1609" s="24" t="s">
        <v>178</v>
      </c>
      <c r="C1609" s="27"/>
      <c r="D1609" s="23">
        <v>5.1006600000000004</v>
      </c>
      <c r="E1609" s="22" t="s">
        <v>125</v>
      </c>
    </row>
    <row r="1610" spans="1:5">
      <c r="A1610" s="24" t="s">
        <v>41</v>
      </c>
      <c r="B1610" s="24" t="s">
        <v>177</v>
      </c>
      <c r="C1610" s="27"/>
      <c r="D1610" s="23">
        <v>6.0358000000000001</v>
      </c>
      <c r="E1610" s="22" t="s">
        <v>125</v>
      </c>
    </row>
    <row r="1611" spans="1:5">
      <c r="A1611" s="24" t="s">
        <v>41</v>
      </c>
      <c r="B1611" s="24" t="s">
        <v>176</v>
      </c>
      <c r="C1611" s="27"/>
      <c r="D1611" s="23">
        <v>5.2214799999999997</v>
      </c>
      <c r="E1611" s="22" t="s">
        <v>125</v>
      </c>
    </row>
    <row r="1612" spans="1:5">
      <c r="A1612" s="24" t="s">
        <v>41</v>
      </c>
      <c r="B1612" s="24" t="s">
        <v>175</v>
      </c>
      <c r="C1612" s="27"/>
      <c r="D1612" s="23">
        <v>1.1818299999999999</v>
      </c>
      <c r="E1612" s="22" t="s">
        <v>125</v>
      </c>
    </row>
    <row r="1613" spans="1:5" ht="31.5">
      <c r="A1613" s="24" t="s">
        <v>41</v>
      </c>
      <c r="B1613" s="24" t="s">
        <v>174</v>
      </c>
      <c r="C1613" s="27"/>
      <c r="D1613" s="23">
        <v>16.390979999999999</v>
      </c>
      <c r="E1613" s="22" t="s">
        <v>125</v>
      </c>
    </row>
    <row r="1614" spans="1:5">
      <c r="A1614" s="24" t="s">
        <v>41</v>
      </c>
      <c r="B1614" s="24" t="s">
        <v>173</v>
      </c>
      <c r="C1614" s="27"/>
      <c r="D1614" s="23">
        <v>3.9703599999999999</v>
      </c>
      <c r="E1614" s="22" t="s">
        <v>125</v>
      </c>
    </row>
    <row r="1615" spans="1:5">
      <c r="A1615" s="24" t="s">
        <v>41</v>
      </c>
      <c r="B1615" s="24" t="s">
        <v>172</v>
      </c>
      <c r="C1615" s="27"/>
      <c r="D1615" s="23">
        <v>2.4740000000000002</v>
      </c>
      <c r="E1615" s="22" t="s">
        <v>125</v>
      </c>
    </row>
    <row r="1616" spans="1:5" ht="31.5">
      <c r="A1616" s="24" t="s">
        <v>41</v>
      </c>
      <c r="B1616" s="24" t="s">
        <v>171</v>
      </c>
      <c r="C1616" s="27"/>
      <c r="D1616" s="23">
        <v>0.68518999999999997</v>
      </c>
      <c r="E1616" s="22" t="s">
        <v>125</v>
      </c>
    </row>
    <row r="1617" spans="1:5">
      <c r="A1617" s="24" t="s">
        <v>41</v>
      </c>
      <c r="B1617" s="24" t="s">
        <v>170</v>
      </c>
      <c r="C1617" s="27"/>
      <c r="D1617" s="23">
        <v>0.58901000000000003</v>
      </c>
      <c r="E1617" s="22" t="s">
        <v>125</v>
      </c>
    </row>
    <row r="1618" spans="1:5">
      <c r="A1618" s="24" t="s">
        <v>41</v>
      </c>
      <c r="B1618" s="24" t="s">
        <v>169</v>
      </c>
      <c r="C1618" s="27"/>
      <c r="D1618" s="23">
        <v>16.07696</v>
      </c>
      <c r="E1618" s="22" t="s">
        <v>125</v>
      </c>
    </row>
    <row r="1619" spans="1:5">
      <c r="A1619" s="24" t="s">
        <v>41</v>
      </c>
      <c r="B1619" s="24" t="s">
        <v>168</v>
      </c>
      <c r="C1619" s="27"/>
      <c r="D1619" s="23">
        <v>1.5844400000000001</v>
      </c>
      <c r="E1619" s="22" t="s">
        <v>125</v>
      </c>
    </row>
    <row r="1620" spans="1:5">
      <c r="A1620" s="24" t="s">
        <v>41</v>
      </c>
      <c r="B1620" s="24" t="s">
        <v>167</v>
      </c>
      <c r="C1620" s="27"/>
      <c r="D1620" s="23">
        <v>0.80484</v>
      </c>
      <c r="E1620" s="22" t="s">
        <v>125</v>
      </c>
    </row>
    <row r="1621" spans="1:5" ht="31.5">
      <c r="A1621" s="24" t="s">
        <v>41</v>
      </c>
      <c r="B1621" s="24" t="s">
        <v>166</v>
      </c>
      <c r="C1621" s="27"/>
      <c r="D1621" s="23">
        <v>18.19876</v>
      </c>
      <c r="E1621" s="22" t="s">
        <v>125</v>
      </c>
    </row>
    <row r="1622" spans="1:5" ht="31.5">
      <c r="A1622" s="24" t="s">
        <v>41</v>
      </c>
      <c r="B1622" s="24" t="s">
        <v>165</v>
      </c>
      <c r="C1622" s="27"/>
      <c r="D1622" s="23">
        <v>0.78413999999999995</v>
      </c>
      <c r="E1622" s="22" t="s">
        <v>125</v>
      </c>
    </row>
    <row r="1623" spans="1:5" ht="31.5">
      <c r="A1623" s="24" t="s">
        <v>41</v>
      </c>
      <c r="B1623" s="24" t="s">
        <v>164</v>
      </c>
      <c r="C1623" s="27"/>
      <c r="D1623" s="23">
        <v>0.59501999999999999</v>
      </c>
      <c r="E1623" s="22" t="s">
        <v>125</v>
      </c>
    </row>
    <row r="1624" spans="1:5">
      <c r="A1624" s="24" t="s">
        <v>41</v>
      </c>
      <c r="B1624" s="24" t="s">
        <v>163</v>
      </c>
      <c r="C1624" s="27"/>
      <c r="D1624" s="23">
        <v>1.2088399999999999</v>
      </c>
      <c r="E1624" s="22" t="s">
        <v>125</v>
      </c>
    </row>
    <row r="1625" spans="1:5">
      <c r="A1625" s="24" t="s">
        <v>41</v>
      </c>
      <c r="B1625" s="24" t="s">
        <v>162</v>
      </c>
      <c r="C1625" s="27"/>
      <c r="D1625" s="23">
        <v>14.600519999999999</v>
      </c>
      <c r="E1625" s="22" t="s">
        <v>125</v>
      </c>
    </row>
    <row r="1626" spans="1:5">
      <c r="A1626" s="24" t="s">
        <v>41</v>
      </c>
      <c r="B1626" s="24" t="s">
        <v>161</v>
      </c>
      <c r="C1626" s="27"/>
      <c r="D1626" s="23">
        <v>0.85089999999999999</v>
      </c>
      <c r="E1626" s="22" t="s">
        <v>125</v>
      </c>
    </row>
    <row r="1627" spans="1:5" ht="31.5">
      <c r="A1627" s="24" t="s">
        <v>41</v>
      </c>
      <c r="B1627" s="24" t="s">
        <v>160</v>
      </c>
      <c r="C1627" s="27"/>
      <c r="D1627" s="23">
        <v>0.30048000000000002</v>
      </c>
      <c r="E1627" s="22" t="s">
        <v>125</v>
      </c>
    </row>
    <row r="1628" spans="1:5">
      <c r="A1628" s="24" t="s">
        <v>41</v>
      </c>
      <c r="B1628" s="24" t="s">
        <v>159</v>
      </c>
      <c r="C1628" s="27"/>
      <c r="D1628" s="23">
        <v>0.53893000000000002</v>
      </c>
      <c r="E1628" s="22" t="s">
        <v>125</v>
      </c>
    </row>
    <row r="1629" spans="1:5" ht="31.5">
      <c r="A1629" s="24" t="s">
        <v>41</v>
      </c>
      <c r="B1629" s="24" t="s">
        <v>158</v>
      </c>
      <c r="C1629" s="27"/>
      <c r="D1629" s="23">
        <v>0.97102999999999995</v>
      </c>
      <c r="E1629" s="22" t="s">
        <v>125</v>
      </c>
    </row>
    <row r="1630" spans="1:5">
      <c r="A1630" s="24" t="s">
        <v>41</v>
      </c>
      <c r="B1630" s="24" t="s">
        <v>157</v>
      </c>
      <c r="C1630" s="27"/>
      <c r="D1630" s="23">
        <v>2.0988000000000002</v>
      </c>
      <c r="E1630" s="22" t="s">
        <v>125</v>
      </c>
    </row>
    <row r="1631" spans="1:5" ht="31.5">
      <c r="A1631" s="24" t="s">
        <v>41</v>
      </c>
      <c r="B1631" s="24" t="s">
        <v>156</v>
      </c>
      <c r="C1631" s="27"/>
      <c r="D1631" s="23">
        <v>4.19008</v>
      </c>
      <c r="E1631" s="22" t="s">
        <v>125</v>
      </c>
    </row>
    <row r="1632" spans="1:5">
      <c r="A1632" s="24" t="s">
        <v>41</v>
      </c>
      <c r="B1632" s="24" t="s">
        <v>155</v>
      </c>
      <c r="C1632" s="27"/>
      <c r="D1632" s="23">
        <v>3.04081</v>
      </c>
      <c r="E1632" s="22" t="s">
        <v>125</v>
      </c>
    </row>
    <row r="1633" spans="1:5" ht="31.5">
      <c r="A1633" s="24" t="s">
        <v>41</v>
      </c>
      <c r="B1633" s="24" t="s">
        <v>154</v>
      </c>
      <c r="C1633" s="27"/>
      <c r="D1633" s="23">
        <v>0.75934999999999997</v>
      </c>
      <c r="E1633" s="22" t="s">
        <v>125</v>
      </c>
    </row>
    <row r="1634" spans="1:5">
      <c r="A1634" s="24" t="s">
        <v>41</v>
      </c>
      <c r="B1634" s="24" t="s">
        <v>153</v>
      </c>
      <c r="C1634" s="27"/>
      <c r="D1634" s="23">
        <v>2.56962</v>
      </c>
      <c r="E1634" s="22" t="s">
        <v>125</v>
      </c>
    </row>
    <row r="1635" spans="1:5">
      <c r="A1635" s="24" t="s">
        <v>41</v>
      </c>
      <c r="B1635" s="24" t="s">
        <v>152</v>
      </c>
      <c r="C1635" s="27"/>
      <c r="D1635" s="23">
        <v>0.71218999999999999</v>
      </c>
      <c r="E1635" s="22" t="s">
        <v>125</v>
      </c>
    </row>
    <row r="1636" spans="1:5" ht="31.5">
      <c r="A1636" s="24" t="s">
        <v>41</v>
      </c>
      <c r="B1636" s="24" t="s">
        <v>151</v>
      </c>
      <c r="C1636" s="27"/>
      <c r="D1636" s="23">
        <v>1.7522500000000001</v>
      </c>
      <c r="E1636" s="22" t="s">
        <v>125</v>
      </c>
    </row>
    <row r="1637" spans="1:5">
      <c r="A1637" s="24" t="s">
        <v>41</v>
      </c>
      <c r="B1637" s="24" t="s">
        <v>150</v>
      </c>
      <c r="C1637" s="27"/>
      <c r="D1637" s="23">
        <v>0.86</v>
      </c>
      <c r="E1637" s="22" t="s">
        <v>125</v>
      </c>
    </row>
    <row r="1638" spans="1:5" ht="31.5">
      <c r="A1638" s="24" t="s">
        <v>41</v>
      </c>
      <c r="B1638" s="24" t="s">
        <v>149</v>
      </c>
      <c r="C1638" s="27"/>
      <c r="D1638" s="23">
        <v>3.5236999999999998</v>
      </c>
      <c r="E1638" s="22" t="s">
        <v>125</v>
      </c>
    </row>
    <row r="1639" spans="1:5">
      <c r="A1639" s="24" t="s">
        <v>41</v>
      </c>
      <c r="B1639" s="24" t="s">
        <v>148</v>
      </c>
      <c r="C1639" s="27"/>
      <c r="D1639" s="23">
        <v>1.89002</v>
      </c>
      <c r="E1639" s="22" t="s">
        <v>125</v>
      </c>
    </row>
    <row r="1640" spans="1:5">
      <c r="A1640" s="24" t="s">
        <v>41</v>
      </c>
      <c r="B1640" s="24" t="s">
        <v>147</v>
      </c>
      <c r="C1640" s="27"/>
      <c r="D1640" s="23">
        <v>3.84632</v>
      </c>
      <c r="E1640" s="22" t="s">
        <v>125</v>
      </c>
    </row>
    <row r="1641" spans="1:5" ht="31.5">
      <c r="A1641" s="24" t="s">
        <v>41</v>
      </c>
      <c r="B1641" s="24" t="s">
        <v>146</v>
      </c>
      <c r="C1641" s="27"/>
      <c r="D1641" s="23">
        <v>0.81679999999999997</v>
      </c>
      <c r="E1641" s="22" t="s">
        <v>125</v>
      </c>
    </row>
    <row r="1642" spans="1:5" ht="31.5">
      <c r="A1642" s="24" t="s">
        <v>41</v>
      </c>
      <c r="B1642" s="24" t="s">
        <v>145</v>
      </c>
      <c r="C1642" s="27"/>
      <c r="D1642" s="23">
        <v>4.1990299999999996</v>
      </c>
      <c r="E1642" s="22" t="s">
        <v>125</v>
      </c>
    </row>
    <row r="1643" spans="1:5">
      <c r="A1643" s="24" t="s">
        <v>41</v>
      </c>
      <c r="B1643" s="24" t="s">
        <v>144</v>
      </c>
      <c r="C1643" s="27"/>
      <c r="D1643" s="23">
        <v>1.01441</v>
      </c>
      <c r="E1643" s="22" t="s">
        <v>125</v>
      </c>
    </row>
    <row r="1644" spans="1:5" ht="31.5">
      <c r="A1644" s="24" t="s">
        <v>41</v>
      </c>
      <c r="B1644" s="24" t="s">
        <v>143</v>
      </c>
      <c r="C1644" s="27"/>
      <c r="D1644" s="23">
        <v>1.69783</v>
      </c>
      <c r="E1644" s="22" t="s">
        <v>125</v>
      </c>
    </row>
    <row r="1645" spans="1:5" ht="31.5">
      <c r="A1645" s="24" t="s">
        <v>41</v>
      </c>
      <c r="B1645" s="24" t="s">
        <v>142</v>
      </c>
      <c r="C1645" s="27"/>
      <c r="D1645" s="23">
        <v>0.93364000000000003</v>
      </c>
      <c r="E1645" s="22" t="s">
        <v>125</v>
      </c>
    </row>
    <row r="1646" spans="1:5" ht="31.5">
      <c r="A1646" s="24" t="s">
        <v>41</v>
      </c>
      <c r="B1646" s="24" t="s">
        <v>141</v>
      </c>
      <c r="C1646" s="27"/>
      <c r="D1646" s="23">
        <v>2.76464</v>
      </c>
      <c r="E1646" s="22" t="s">
        <v>125</v>
      </c>
    </row>
    <row r="1647" spans="1:5" ht="31.5">
      <c r="A1647" s="24" t="s">
        <v>41</v>
      </c>
      <c r="B1647" s="24" t="s">
        <v>140</v>
      </c>
      <c r="C1647" s="27"/>
      <c r="D1647" s="23">
        <v>1.15554</v>
      </c>
      <c r="E1647" s="22" t="s">
        <v>125</v>
      </c>
    </row>
    <row r="1648" spans="1:5" ht="31.5">
      <c r="A1648" s="24" t="s">
        <v>41</v>
      </c>
      <c r="B1648" s="24" t="s">
        <v>139</v>
      </c>
      <c r="C1648" s="27"/>
      <c r="D1648" s="23">
        <v>0.4325</v>
      </c>
      <c r="E1648" s="22" t="s">
        <v>125</v>
      </c>
    </row>
    <row r="1649" spans="1:5">
      <c r="A1649" s="24" t="s">
        <v>41</v>
      </c>
      <c r="B1649" s="24" t="s">
        <v>138</v>
      </c>
      <c r="C1649" s="27"/>
      <c r="D1649" s="23">
        <v>0.41582000000000002</v>
      </c>
      <c r="E1649" s="22" t="s">
        <v>125</v>
      </c>
    </row>
    <row r="1650" spans="1:5">
      <c r="A1650" s="24" t="s">
        <v>41</v>
      </c>
      <c r="B1650" s="24" t="s">
        <v>137</v>
      </c>
      <c r="C1650" s="27"/>
      <c r="D1650" s="23">
        <v>1.0386</v>
      </c>
      <c r="E1650" s="22" t="s">
        <v>125</v>
      </c>
    </row>
    <row r="1651" spans="1:5">
      <c r="A1651" s="24" t="s">
        <v>41</v>
      </c>
      <c r="B1651" s="24" t="s">
        <v>136</v>
      </c>
      <c r="C1651" s="27"/>
      <c r="D1651" s="23">
        <v>1.9012800000000001</v>
      </c>
      <c r="E1651" s="22" t="s">
        <v>125</v>
      </c>
    </row>
    <row r="1652" spans="1:5">
      <c r="A1652" s="24" t="s">
        <v>41</v>
      </c>
      <c r="B1652" s="24" t="s">
        <v>135</v>
      </c>
      <c r="C1652" s="27"/>
      <c r="D1652" s="23">
        <v>0.78413999999999995</v>
      </c>
      <c r="E1652" s="22" t="s">
        <v>125</v>
      </c>
    </row>
    <row r="1653" spans="1:5">
      <c r="A1653" s="24" t="s">
        <v>41</v>
      </c>
      <c r="B1653" s="24" t="s">
        <v>134</v>
      </c>
      <c r="C1653" s="27"/>
      <c r="D1653" s="23">
        <v>0.84645999999999999</v>
      </c>
      <c r="E1653" s="22" t="s">
        <v>125</v>
      </c>
    </row>
    <row r="1654" spans="1:5">
      <c r="A1654" s="24" t="s">
        <v>41</v>
      </c>
      <c r="B1654" s="24" t="s">
        <v>133</v>
      </c>
      <c r="C1654" s="27"/>
      <c r="D1654" s="23">
        <v>0.60389999999999999</v>
      </c>
      <c r="E1654" s="22" t="s">
        <v>125</v>
      </c>
    </row>
    <row r="1655" spans="1:5">
      <c r="A1655" s="24" t="s">
        <v>41</v>
      </c>
      <c r="B1655" s="24" t="s">
        <v>132</v>
      </c>
      <c r="C1655" s="27"/>
      <c r="D1655" s="23">
        <v>0.89681</v>
      </c>
      <c r="E1655" s="22" t="s">
        <v>125</v>
      </c>
    </row>
    <row r="1656" spans="1:5">
      <c r="A1656" s="24" t="s">
        <v>41</v>
      </c>
      <c r="B1656" s="24" t="s">
        <v>131</v>
      </c>
      <c r="C1656" s="27"/>
      <c r="D1656" s="23">
        <v>2.7376200000000002</v>
      </c>
      <c r="E1656" s="22" t="s">
        <v>125</v>
      </c>
    </row>
    <row r="1657" spans="1:5" ht="31.5">
      <c r="A1657" s="24" t="s">
        <v>41</v>
      </c>
      <c r="B1657" s="24" t="s">
        <v>130</v>
      </c>
      <c r="C1657" s="27"/>
      <c r="D1657" s="23">
        <v>1.5239</v>
      </c>
      <c r="E1657" s="22" t="s">
        <v>125</v>
      </c>
    </row>
    <row r="1658" spans="1:5" ht="31.5">
      <c r="A1658" s="24" t="s">
        <v>41</v>
      </c>
      <c r="B1658" s="24" t="s">
        <v>129</v>
      </c>
      <c r="C1658" s="27"/>
      <c r="D1658" s="23">
        <v>6.3906099999999997</v>
      </c>
      <c r="E1658" s="22" t="s">
        <v>125</v>
      </c>
    </row>
    <row r="1659" spans="1:5">
      <c r="A1659" s="24" t="s">
        <v>41</v>
      </c>
      <c r="B1659" s="24" t="s">
        <v>128</v>
      </c>
      <c r="C1659" s="27"/>
      <c r="D1659" s="23">
        <v>2.4085200000000002</v>
      </c>
      <c r="E1659" s="22" t="s">
        <v>125</v>
      </c>
    </row>
    <row r="1660" spans="1:5" ht="31.5">
      <c r="A1660" s="24" t="s">
        <v>41</v>
      </c>
      <c r="B1660" s="24" t="s">
        <v>127</v>
      </c>
      <c r="C1660" s="27"/>
      <c r="D1660" s="23">
        <v>4.2997899999999998</v>
      </c>
      <c r="E1660" s="22" t="s">
        <v>125</v>
      </c>
    </row>
    <row r="1661" spans="1:5" ht="31.5">
      <c r="A1661" s="24" t="s">
        <v>41</v>
      </c>
      <c r="B1661" s="24" t="s">
        <v>126</v>
      </c>
      <c r="C1661" s="27"/>
      <c r="D1661" s="23">
        <v>4.3266600000000004</v>
      </c>
      <c r="E1661" s="22" t="s">
        <v>125</v>
      </c>
    </row>
    <row r="1662" spans="1:5">
      <c r="A1662" s="24" t="s">
        <v>41</v>
      </c>
      <c r="B1662" s="24" t="s">
        <v>124</v>
      </c>
      <c r="C1662" s="31" t="s">
        <v>123</v>
      </c>
      <c r="D1662" s="23">
        <v>5.8166200000000003</v>
      </c>
      <c r="E1662" s="22" t="s">
        <v>120</v>
      </c>
    </row>
    <row r="1663" spans="1:5">
      <c r="A1663" s="24" t="s">
        <v>41</v>
      </c>
      <c r="B1663" s="24" t="s">
        <v>122</v>
      </c>
      <c r="C1663" s="30"/>
      <c r="D1663" s="23">
        <v>47.808079999999997</v>
      </c>
      <c r="E1663" s="22" t="s">
        <v>120</v>
      </c>
    </row>
    <row r="1664" spans="1:5" ht="33" customHeight="1">
      <c r="A1664" s="24" t="s">
        <v>41</v>
      </c>
      <c r="B1664" s="24" t="s">
        <v>121</v>
      </c>
      <c r="C1664" s="29"/>
      <c r="D1664" s="23">
        <v>15.375299999999999</v>
      </c>
      <c r="E1664" s="22" t="s">
        <v>120</v>
      </c>
    </row>
    <row r="1665" spans="1:5">
      <c r="A1665" s="24" t="s">
        <v>41</v>
      </c>
      <c r="B1665" s="24" t="s">
        <v>119</v>
      </c>
      <c r="C1665" s="28" t="s">
        <v>118</v>
      </c>
      <c r="D1665" s="23">
        <v>19.499549999999999</v>
      </c>
      <c r="E1665" s="22" t="s">
        <v>116</v>
      </c>
    </row>
    <row r="1666" spans="1:5">
      <c r="A1666" s="24" t="s">
        <v>41</v>
      </c>
      <c r="B1666" s="24" t="s">
        <v>117</v>
      </c>
      <c r="C1666" s="27"/>
      <c r="D1666" s="23">
        <v>15.46865</v>
      </c>
      <c r="E1666" s="22" t="s">
        <v>116</v>
      </c>
    </row>
    <row r="1667" spans="1:5">
      <c r="A1667" s="24" t="s">
        <v>41</v>
      </c>
      <c r="B1667" s="24" t="s">
        <v>115</v>
      </c>
      <c r="C1667" s="27"/>
      <c r="D1667" s="23">
        <v>146.07682</v>
      </c>
      <c r="E1667" s="22" t="s">
        <v>82</v>
      </c>
    </row>
    <row r="1668" spans="1:5">
      <c r="A1668" s="24" t="s">
        <v>41</v>
      </c>
      <c r="B1668" s="24" t="s">
        <v>114</v>
      </c>
      <c r="C1668" s="27"/>
      <c r="D1668" s="23">
        <v>77.787000000000006</v>
      </c>
      <c r="E1668" s="22" t="s">
        <v>82</v>
      </c>
    </row>
    <row r="1669" spans="1:5">
      <c r="A1669" s="24" t="s">
        <v>41</v>
      </c>
      <c r="B1669" s="24" t="s">
        <v>113</v>
      </c>
      <c r="C1669" s="27"/>
      <c r="D1669" s="23">
        <v>8.6332699999999996</v>
      </c>
      <c r="E1669" s="22" t="s">
        <v>82</v>
      </c>
    </row>
    <row r="1670" spans="1:5">
      <c r="A1670" s="24" t="s">
        <v>41</v>
      </c>
      <c r="B1670" s="24" t="s">
        <v>112</v>
      </c>
      <c r="C1670" s="27"/>
      <c r="D1670" s="23">
        <v>26.440429999999999</v>
      </c>
      <c r="E1670" s="22" t="s">
        <v>82</v>
      </c>
    </row>
    <row r="1671" spans="1:5">
      <c r="A1671" s="24" t="s">
        <v>41</v>
      </c>
      <c r="B1671" s="24" t="s">
        <v>111</v>
      </c>
      <c r="C1671" s="27"/>
      <c r="D1671" s="23">
        <v>7.20939</v>
      </c>
      <c r="E1671" s="22" t="s">
        <v>82</v>
      </c>
    </row>
    <row r="1672" spans="1:5">
      <c r="A1672" s="24" t="s">
        <v>41</v>
      </c>
      <c r="B1672" s="24" t="s">
        <v>110</v>
      </c>
      <c r="C1672" s="27"/>
      <c r="D1672" s="23">
        <v>10.06842</v>
      </c>
      <c r="E1672" s="22" t="s">
        <v>82</v>
      </c>
    </row>
    <row r="1673" spans="1:5">
      <c r="A1673" s="24" t="s">
        <v>41</v>
      </c>
      <c r="B1673" s="24" t="s">
        <v>109</v>
      </c>
      <c r="C1673" s="27"/>
      <c r="D1673" s="23">
        <v>21.356760000000001</v>
      </c>
      <c r="E1673" s="22" t="s">
        <v>82</v>
      </c>
    </row>
    <row r="1674" spans="1:5">
      <c r="A1674" s="24" t="s">
        <v>41</v>
      </c>
      <c r="B1674" s="24" t="s">
        <v>108</v>
      </c>
      <c r="C1674" s="27"/>
      <c r="D1674" s="23">
        <v>8.6332699999999996</v>
      </c>
      <c r="E1674" s="22" t="s">
        <v>82</v>
      </c>
    </row>
    <row r="1675" spans="1:5">
      <c r="A1675" s="24" t="s">
        <v>41</v>
      </c>
      <c r="B1675" s="24" t="s">
        <v>107</v>
      </c>
      <c r="C1675" s="27"/>
      <c r="D1675" s="23">
        <v>23.610309999999998</v>
      </c>
      <c r="E1675" s="22" t="s">
        <v>82</v>
      </c>
    </row>
    <row r="1676" spans="1:5">
      <c r="A1676" s="24" t="s">
        <v>41</v>
      </c>
      <c r="B1676" s="24" t="s">
        <v>106</v>
      </c>
      <c r="C1676" s="27"/>
      <c r="D1676" s="23">
        <v>4.6516700000000002</v>
      </c>
      <c r="E1676" s="22" t="s">
        <v>82</v>
      </c>
    </row>
    <row r="1677" spans="1:5">
      <c r="A1677" s="24" t="s">
        <v>41</v>
      </c>
      <c r="B1677" s="24" t="s">
        <v>105</v>
      </c>
      <c r="C1677" s="27"/>
      <c r="D1677" s="23">
        <v>118.30712</v>
      </c>
      <c r="E1677" s="22" t="s">
        <v>82</v>
      </c>
    </row>
    <row r="1678" spans="1:5">
      <c r="A1678" s="24" t="s">
        <v>41</v>
      </c>
      <c r="B1678" s="24" t="s">
        <v>104</v>
      </c>
      <c r="C1678" s="27"/>
      <c r="D1678" s="23">
        <v>14.743230000000001</v>
      </c>
      <c r="E1678" s="22" t="s">
        <v>82</v>
      </c>
    </row>
    <row r="1679" spans="1:5">
      <c r="A1679" s="24" t="s">
        <v>41</v>
      </c>
      <c r="B1679" s="24" t="s">
        <v>103</v>
      </c>
      <c r="C1679" s="27"/>
      <c r="D1679" s="23">
        <v>7.20939</v>
      </c>
      <c r="E1679" s="22" t="s">
        <v>82</v>
      </c>
    </row>
    <row r="1680" spans="1:5">
      <c r="A1680" s="24" t="s">
        <v>41</v>
      </c>
      <c r="B1680" s="24" t="s">
        <v>102</v>
      </c>
      <c r="C1680" s="27"/>
      <c r="D1680" s="23">
        <v>7.20939</v>
      </c>
      <c r="E1680" s="22" t="s">
        <v>82</v>
      </c>
    </row>
    <row r="1681" spans="1:5">
      <c r="A1681" s="24" t="s">
        <v>41</v>
      </c>
      <c r="B1681" s="24" t="s">
        <v>101</v>
      </c>
      <c r="C1681" s="27"/>
      <c r="D1681" s="23">
        <v>34.678840000000001</v>
      </c>
      <c r="E1681" s="22" t="s">
        <v>82</v>
      </c>
    </row>
    <row r="1682" spans="1:5">
      <c r="A1682" s="24" t="s">
        <v>41</v>
      </c>
      <c r="B1682" s="24" t="s">
        <v>100</v>
      </c>
      <c r="C1682" s="27"/>
      <c r="D1682" s="23">
        <v>33.68271</v>
      </c>
      <c r="E1682" s="22" t="s">
        <v>82</v>
      </c>
    </row>
    <row r="1683" spans="1:5">
      <c r="A1683" s="24" t="s">
        <v>41</v>
      </c>
      <c r="B1683" s="24" t="s">
        <v>99</v>
      </c>
      <c r="C1683" s="27"/>
      <c r="D1683" s="23">
        <v>18.282129999999999</v>
      </c>
      <c r="E1683" s="22" t="s">
        <v>82</v>
      </c>
    </row>
    <row r="1684" spans="1:5">
      <c r="A1684" s="24" t="s">
        <v>41</v>
      </c>
      <c r="B1684" s="24" t="s">
        <v>98</v>
      </c>
      <c r="C1684" s="27"/>
      <c r="D1684" s="23">
        <v>4.6516700000000002</v>
      </c>
      <c r="E1684" s="22" t="s">
        <v>82</v>
      </c>
    </row>
    <row r="1685" spans="1:5">
      <c r="A1685" s="24" t="s">
        <v>41</v>
      </c>
      <c r="B1685" s="24" t="s">
        <v>97</v>
      </c>
      <c r="C1685" s="27"/>
      <c r="D1685" s="23">
        <v>10.06842</v>
      </c>
      <c r="E1685" s="22" t="s">
        <v>82</v>
      </c>
    </row>
    <row r="1686" spans="1:5">
      <c r="A1686" s="24" t="s">
        <v>41</v>
      </c>
      <c r="B1686" s="24" t="s">
        <v>96</v>
      </c>
      <c r="C1686" s="27"/>
      <c r="D1686" s="23">
        <v>13.638949999999999</v>
      </c>
      <c r="E1686" s="22" t="s">
        <v>82</v>
      </c>
    </row>
    <row r="1687" spans="1:5">
      <c r="A1687" s="24" t="s">
        <v>41</v>
      </c>
      <c r="B1687" s="24" t="s">
        <v>95</v>
      </c>
      <c r="C1687" s="27"/>
      <c r="D1687" s="23">
        <v>4.6516700000000002</v>
      </c>
      <c r="E1687" s="22" t="s">
        <v>82</v>
      </c>
    </row>
    <row r="1688" spans="1:5">
      <c r="A1688" s="24" t="s">
        <v>41</v>
      </c>
      <c r="B1688" s="24" t="s">
        <v>94</v>
      </c>
      <c r="C1688" s="27"/>
      <c r="D1688" s="23">
        <v>7.3962500000000002</v>
      </c>
      <c r="E1688" s="22" t="s">
        <v>82</v>
      </c>
    </row>
    <row r="1689" spans="1:5">
      <c r="A1689" s="24" t="s">
        <v>41</v>
      </c>
      <c r="B1689" s="24" t="s">
        <v>93</v>
      </c>
      <c r="C1689" s="27"/>
      <c r="D1689" s="23">
        <v>10.440340000000001</v>
      </c>
      <c r="E1689" s="22" t="s">
        <v>82</v>
      </c>
    </row>
    <row r="1690" spans="1:5">
      <c r="A1690" s="24" t="s">
        <v>41</v>
      </c>
      <c r="B1690" s="24" t="s">
        <v>92</v>
      </c>
      <c r="C1690" s="27"/>
      <c r="D1690" s="23">
        <v>111.35937</v>
      </c>
      <c r="E1690" s="22" t="s">
        <v>82</v>
      </c>
    </row>
    <row r="1691" spans="1:5">
      <c r="A1691" s="24" t="s">
        <v>41</v>
      </c>
      <c r="B1691" s="24" t="s">
        <v>91</v>
      </c>
      <c r="C1691" s="27"/>
      <c r="D1691" s="23">
        <v>4.9771000000000001</v>
      </c>
      <c r="E1691" s="22" t="s">
        <v>82</v>
      </c>
    </row>
    <row r="1692" spans="1:5">
      <c r="A1692" s="24" t="s">
        <v>41</v>
      </c>
      <c r="B1692" s="24" t="s">
        <v>90</v>
      </c>
      <c r="C1692" s="27"/>
      <c r="D1692" s="23">
        <f>20.62732+179.31268</f>
        <v>199.94</v>
      </c>
      <c r="E1692" s="22" t="s">
        <v>82</v>
      </c>
    </row>
    <row r="1693" spans="1:5">
      <c r="A1693" s="24" t="s">
        <v>41</v>
      </c>
      <c r="B1693" s="24" t="s">
        <v>89</v>
      </c>
      <c r="C1693" s="27"/>
      <c r="D1693" s="23">
        <v>73.170419999999993</v>
      </c>
      <c r="E1693" s="22" t="s">
        <v>82</v>
      </c>
    </row>
    <row r="1694" spans="1:5">
      <c r="A1694" s="24" t="s">
        <v>41</v>
      </c>
      <c r="B1694" s="24" t="s">
        <v>88</v>
      </c>
      <c r="C1694" s="27"/>
      <c r="D1694" s="23">
        <v>17.678599999999999</v>
      </c>
      <c r="E1694" s="22" t="s">
        <v>82</v>
      </c>
    </row>
    <row r="1695" spans="1:5">
      <c r="A1695" s="24" t="s">
        <v>41</v>
      </c>
      <c r="B1695" s="24" t="s">
        <v>87</v>
      </c>
      <c r="C1695" s="27"/>
      <c r="D1695" s="23">
        <v>26.906189999999999</v>
      </c>
      <c r="E1695" s="22" t="s">
        <v>82</v>
      </c>
    </row>
    <row r="1696" spans="1:5">
      <c r="A1696" s="24" t="s">
        <v>41</v>
      </c>
      <c r="B1696" s="24" t="s">
        <v>86</v>
      </c>
      <c r="C1696" s="27"/>
      <c r="D1696" s="23">
        <v>4.6516700000000002</v>
      </c>
      <c r="E1696" s="22" t="s">
        <v>82</v>
      </c>
    </row>
    <row r="1697" spans="1:5">
      <c r="A1697" s="24" t="s">
        <v>41</v>
      </c>
      <c r="B1697" s="24" t="s">
        <v>85</v>
      </c>
      <c r="C1697" s="27"/>
      <c r="D1697" s="23">
        <v>45.85342</v>
      </c>
      <c r="E1697" s="22" t="s">
        <v>82</v>
      </c>
    </row>
    <row r="1698" spans="1:5">
      <c r="A1698" s="24" t="s">
        <v>41</v>
      </c>
      <c r="B1698" s="24" t="s">
        <v>84</v>
      </c>
      <c r="C1698" s="27"/>
      <c r="D1698" s="23">
        <v>349.64499999999998</v>
      </c>
      <c r="E1698" s="22" t="s">
        <v>82</v>
      </c>
    </row>
    <row r="1699" spans="1:5">
      <c r="A1699" s="24" t="s">
        <v>41</v>
      </c>
      <c r="B1699" s="24" t="s">
        <v>83</v>
      </c>
      <c r="C1699" s="27"/>
      <c r="D1699" s="23">
        <v>191.49199999999999</v>
      </c>
      <c r="E1699" s="22" t="s">
        <v>82</v>
      </c>
    </row>
    <row r="1700" spans="1:5">
      <c r="A1700" s="24" t="s">
        <v>41</v>
      </c>
      <c r="B1700" s="24" t="s">
        <v>81</v>
      </c>
      <c r="C1700" s="27"/>
      <c r="D1700" s="23">
        <v>27.550999999999998</v>
      </c>
      <c r="E1700" s="22" t="s">
        <v>71</v>
      </c>
    </row>
    <row r="1701" spans="1:5">
      <c r="A1701" s="24" t="s">
        <v>41</v>
      </c>
      <c r="B1701" s="24" t="s">
        <v>80</v>
      </c>
      <c r="C1701" s="27"/>
      <c r="D1701" s="23">
        <v>49.253</v>
      </c>
      <c r="E1701" s="22" t="s">
        <v>71</v>
      </c>
    </row>
    <row r="1702" spans="1:5">
      <c r="A1702" s="24" t="s">
        <v>41</v>
      </c>
      <c r="B1702" s="24" t="s">
        <v>79</v>
      </c>
      <c r="C1702" s="27"/>
      <c r="D1702" s="23">
        <v>29.837</v>
      </c>
      <c r="E1702" s="22" t="s">
        <v>71</v>
      </c>
    </row>
    <row r="1703" spans="1:5">
      <c r="A1703" s="24" t="s">
        <v>41</v>
      </c>
      <c r="B1703" s="24" t="s">
        <v>78</v>
      </c>
      <c r="C1703" s="27"/>
      <c r="D1703" s="23">
        <v>37.642000000000003</v>
      </c>
      <c r="E1703" s="22" t="s">
        <v>71</v>
      </c>
    </row>
    <row r="1704" spans="1:5">
      <c r="A1704" s="24" t="s">
        <v>41</v>
      </c>
      <c r="B1704" s="24" t="s">
        <v>77</v>
      </c>
      <c r="C1704" s="27"/>
      <c r="D1704" s="23">
        <v>117.73099999999999</v>
      </c>
      <c r="E1704" s="22" t="s">
        <v>71</v>
      </c>
    </row>
    <row r="1705" spans="1:5">
      <c r="A1705" s="24" t="s">
        <v>41</v>
      </c>
      <c r="B1705" s="24" t="s">
        <v>76</v>
      </c>
      <c r="C1705" s="27"/>
      <c r="D1705" s="23">
        <v>63.204000000000001</v>
      </c>
      <c r="E1705" s="22" t="s">
        <v>71</v>
      </c>
    </row>
    <row r="1706" spans="1:5">
      <c r="A1706" s="24" t="s">
        <v>41</v>
      </c>
      <c r="B1706" s="24" t="s">
        <v>75</v>
      </c>
      <c r="C1706" s="27"/>
      <c r="D1706" s="23">
        <v>59.061</v>
      </c>
      <c r="E1706" s="22" t="s">
        <v>71</v>
      </c>
    </row>
    <row r="1707" spans="1:5">
      <c r="A1707" s="24" t="s">
        <v>41</v>
      </c>
      <c r="B1707" s="24" t="s">
        <v>74</v>
      </c>
      <c r="C1707" s="27"/>
      <c r="D1707" s="23">
        <v>27.146000000000001</v>
      </c>
      <c r="E1707" s="22" t="s">
        <v>71</v>
      </c>
    </row>
    <row r="1708" spans="1:5">
      <c r="A1708" s="24" t="s">
        <v>41</v>
      </c>
      <c r="B1708" s="24" t="s">
        <v>73</v>
      </c>
      <c r="C1708" s="27"/>
      <c r="D1708" s="23">
        <v>58.88</v>
      </c>
      <c r="E1708" s="22" t="s">
        <v>71</v>
      </c>
    </row>
    <row r="1709" spans="1:5">
      <c r="A1709" s="24" t="s">
        <v>41</v>
      </c>
      <c r="B1709" s="24" t="s">
        <v>72</v>
      </c>
      <c r="C1709" s="27"/>
      <c r="D1709" s="23">
        <v>27.550999999999998</v>
      </c>
      <c r="E1709" s="22" t="s">
        <v>71</v>
      </c>
    </row>
    <row r="1710" spans="1:5">
      <c r="A1710" s="24" t="s">
        <v>41</v>
      </c>
      <c r="B1710" s="24" t="s">
        <v>70</v>
      </c>
      <c r="C1710" s="27"/>
      <c r="D1710" s="23">
        <v>91.043289999999999</v>
      </c>
      <c r="E1710" s="22" t="s">
        <v>67</v>
      </c>
    </row>
    <row r="1711" spans="1:5">
      <c r="A1711" s="24" t="s">
        <v>41</v>
      </c>
      <c r="B1711" s="24" t="s">
        <v>69</v>
      </c>
      <c r="C1711" s="27"/>
      <c r="D1711" s="23">
        <v>316.87396000000001</v>
      </c>
      <c r="E1711" s="22" t="s">
        <v>67</v>
      </c>
    </row>
    <row r="1712" spans="1:5">
      <c r="A1712" s="24" t="s">
        <v>41</v>
      </c>
      <c r="B1712" s="24" t="s">
        <v>68</v>
      </c>
      <c r="C1712" s="27"/>
      <c r="D1712" s="23">
        <v>203.13074</v>
      </c>
      <c r="E1712" s="22" t="s">
        <v>67</v>
      </c>
    </row>
    <row r="1713" spans="1:5">
      <c r="A1713" s="24" t="s">
        <v>41</v>
      </c>
      <c r="B1713" s="24" t="s">
        <v>66</v>
      </c>
      <c r="C1713" s="27"/>
      <c r="D1713" s="23">
        <v>42.388509999999997</v>
      </c>
      <c r="E1713" s="22" t="s">
        <v>65</v>
      </c>
    </row>
    <row r="1714" spans="1:5">
      <c r="A1714" s="24" t="s">
        <v>41</v>
      </c>
      <c r="B1714" s="24" t="s">
        <v>64</v>
      </c>
      <c r="C1714" s="27"/>
      <c r="D1714" s="23">
        <v>192.62460999999999</v>
      </c>
      <c r="E1714" s="22" t="s">
        <v>60</v>
      </c>
    </row>
    <row r="1715" spans="1:5">
      <c r="A1715" s="24" t="s">
        <v>41</v>
      </c>
      <c r="B1715" s="24" t="s">
        <v>63</v>
      </c>
      <c r="C1715" s="27"/>
      <c r="D1715" s="23">
        <v>64.554789999999997</v>
      </c>
      <c r="E1715" s="22" t="s">
        <v>60</v>
      </c>
    </row>
    <row r="1716" spans="1:5">
      <c r="A1716" s="24" t="s">
        <v>41</v>
      </c>
      <c r="B1716" s="24" t="s">
        <v>62</v>
      </c>
      <c r="C1716" s="27"/>
      <c r="D1716" s="23">
        <v>147.11562000000001</v>
      </c>
      <c r="E1716" s="22" t="s">
        <v>60</v>
      </c>
    </row>
    <row r="1717" spans="1:5">
      <c r="A1717" s="24" t="s">
        <v>41</v>
      </c>
      <c r="B1717" s="24" t="s">
        <v>61</v>
      </c>
      <c r="C1717" s="27"/>
      <c r="D1717" s="23">
        <v>199.75895</v>
      </c>
      <c r="E1717" s="22" t="s">
        <v>60</v>
      </c>
    </row>
    <row r="1718" spans="1:5">
      <c r="A1718" s="24" t="s">
        <v>41</v>
      </c>
      <c r="B1718" s="24" t="s">
        <v>59</v>
      </c>
      <c r="C1718" s="27"/>
      <c r="D1718" s="23">
        <v>82.817999999999998</v>
      </c>
      <c r="E1718" s="22" t="s">
        <v>57</v>
      </c>
    </row>
    <row r="1719" spans="1:5">
      <c r="A1719" s="24" t="s">
        <v>41</v>
      </c>
      <c r="B1719" s="24" t="s">
        <v>58</v>
      </c>
      <c r="C1719" s="27"/>
      <c r="D1719" s="23">
        <v>196.464</v>
      </c>
      <c r="E1719" s="22" t="s">
        <v>57</v>
      </c>
    </row>
    <row r="1720" spans="1:5">
      <c r="A1720" s="24" t="s">
        <v>41</v>
      </c>
      <c r="B1720" s="24" t="s">
        <v>56</v>
      </c>
      <c r="C1720" s="27"/>
      <c r="D1720" s="23">
        <v>38.108829999999998</v>
      </c>
      <c r="E1720" s="22" t="s">
        <v>55</v>
      </c>
    </row>
    <row r="1721" spans="1:5" ht="31.5">
      <c r="A1721" s="24" t="s">
        <v>41</v>
      </c>
      <c r="B1721" s="24" t="s">
        <v>54</v>
      </c>
      <c r="C1721" s="27"/>
      <c r="D1721" s="23">
        <v>57.574089999999998</v>
      </c>
      <c r="E1721" s="22" t="s">
        <v>50</v>
      </c>
    </row>
    <row r="1722" spans="1:5" ht="31.5">
      <c r="A1722" s="24" t="s">
        <v>41</v>
      </c>
      <c r="B1722" s="24" t="s">
        <v>53</v>
      </c>
      <c r="C1722" s="27"/>
      <c r="D1722" s="23">
        <v>37.612160000000003</v>
      </c>
      <c r="E1722" s="22" t="s">
        <v>50</v>
      </c>
    </row>
    <row r="1723" spans="1:5" ht="31.5">
      <c r="A1723" s="24" t="s">
        <v>41</v>
      </c>
      <c r="B1723" s="24" t="s">
        <v>52</v>
      </c>
      <c r="C1723" s="27"/>
      <c r="D1723" s="23">
        <v>72.617580000000004</v>
      </c>
      <c r="E1723" s="22" t="s">
        <v>50</v>
      </c>
    </row>
    <row r="1724" spans="1:5" ht="31.5">
      <c r="A1724" s="24" t="s">
        <v>41</v>
      </c>
      <c r="B1724" s="24" t="s">
        <v>51</v>
      </c>
      <c r="C1724" s="27"/>
      <c r="D1724" s="23">
        <v>6.9989600000000003</v>
      </c>
      <c r="E1724" s="22" t="s">
        <v>50</v>
      </c>
    </row>
    <row r="1725" spans="1:5">
      <c r="A1725" s="24" t="s">
        <v>41</v>
      </c>
      <c r="B1725" s="24" t="s">
        <v>49</v>
      </c>
      <c r="C1725" s="27"/>
      <c r="D1725" s="23">
        <v>117.02297</v>
      </c>
      <c r="E1725" s="22" t="s">
        <v>48</v>
      </c>
    </row>
    <row r="1726" spans="1:5">
      <c r="A1726" s="24" t="s">
        <v>41</v>
      </c>
      <c r="B1726" s="24" t="s">
        <v>47</v>
      </c>
      <c r="C1726" s="27"/>
      <c r="D1726" s="23">
        <v>30.278210000000001</v>
      </c>
      <c r="E1726" s="22" t="s">
        <v>44</v>
      </c>
    </row>
    <row r="1727" spans="1:5">
      <c r="A1727" s="24" t="s">
        <v>41</v>
      </c>
      <c r="B1727" s="24" t="s">
        <v>46</v>
      </c>
      <c r="C1727" s="27"/>
      <c r="D1727" s="23">
        <v>4.3831300000000004</v>
      </c>
      <c r="E1727" s="22" t="s">
        <v>44</v>
      </c>
    </row>
    <row r="1728" spans="1:5">
      <c r="A1728" s="24" t="s">
        <v>41</v>
      </c>
      <c r="B1728" s="24" t="s">
        <v>45</v>
      </c>
      <c r="C1728" s="27"/>
      <c r="D1728" s="23">
        <v>36.399140000000003</v>
      </c>
      <c r="E1728" s="22" t="s">
        <v>44</v>
      </c>
    </row>
    <row r="1729" spans="1:5">
      <c r="A1729" s="24" t="s">
        <v>41</v>
      </c>
      <c r="B1729" s="24" t="s">
        <v>43</v>
      </c>
      <c r="C1729" s="27"/>
      <c r="D1729" s="23">
        <v>65.309619999999995</v>
      </c>
      <c r="E1729" s="22" t="s">
        <v>42</v>
      </c>
    </row>
    <row r="1730" spans="1:5">
      <c r="A1730" s="24" t="s">
        <v>41</v>
      </c>
      <c r="B1730" s="24" t="s">
        <v>40</v>
      </c>
      <c r="C1730" s="27"/>
      <c r="D1730" s="23">
        <v>199.999</v>
      </c>
      <c r="E1730" s="22" t="s">
        <v>39</v>
      </c>
    </row>
    <row r="1731" spans="1:5" ht="78.75">
      <c r="A1731" s="26" t="s">
        <v>38</v>
      </c>
      <c r="B1731" s="25"/>
      <c r="C1731" s="24" t="s">
        <v>37</v>
      </c>
      <c r="D1731" s="23">
        <f>82.73104+3.422+0.12275</f>
        <v>86.275789999999986</v>
      </c>
      <c r="E1731" s="22" t="s">
        <v>36</v>
      </c>
    </row>
    <row r="1732" spans="1:5">
      <c r="A1732" s="21" t="s">
        <v>35</v>
      </c>
      <c r="B1732" s="20"/>
      <c r="C1732" s="20"/>
      <c r="D1732" s="19">
        <f>SUM(D1567:D1730)+D1731</f>
        <v>5509.5413500000013</v>
      </c>
      <c r="E1732" s="18"/>
    </row>
    <row r="1733" spans="1:5" ht="16.5" thickBot="1">
      <c r="A1733" s="17" t="s">
        <v>34</v>
      </c>
      <c r="B1733" s="17"/>
      <c r="C1733" s="17"/>
      <c r="D1733" s="17"/>
      <c r="E1733" s="17"/>
    </row>
    <row r="1734" spans="1:5" ht="31.5">
      <c r="A1734" s="12" t="s">
        <v>30</v>
      </c>
      <c r="B1734" s="12" t="s">
        <v>33</v>
      </c>
      <c r="C1734" s="12" t="s">
        <v>32</v>
      </c>
      <c r="D1734" s="15">
        <v>68.400000000000006</v>
      </c>
      <c r="E1734" s="16" t="s">
        <v>31</v>
      </c>
    </row>
    <row r="1735" spans="1:5" ht="32.25" thickBot="1">
      <c r="A1735" s="12" t="s">
        <v>30</v>
      </c>
      <c r="B1735" s="12" t="s">
        <v>29</v>
      </c>
      <c r="C1735" s="12" t="s">
        <v>28</v>
      </c>
      <c r="D1735" s="15">
        <v>159.727</v>
      </c>
      <c r="E1735" s="14" t="s">
        <v>27</v>
      </c>
    </row>
    <row r="1736" spans="1:5" ht="78.75">
      <c r="A1736" s="12" t="s">
        <v>26</v>
      </c>
      <c r="B1736" s="12" t="s">
        <v>25</v>
      </c>
      <c r="C1736" s="12" t="s">
        <v>24</v>
      </c>
      <c r="D1736" s="11">
        <f>385.161+52.39</f>
        <v>437.55099999999999</v>
      </c>
      <c r="E1736" s="10" t="s">
        <v>23</v>
      </c>
    </row>
    <row r="1737" spans="1:5" ht="110.25">
      <c r="A1737" s="12" t="s">
        <v>22</v>
      </c>
      <c r="B1737" s="12" t="s">
        <v>21</v>
      </c>
      <c r="C1737" s="12" t="s">
        <v>20</v>
      </c>
      <c r="D1737" s="13">
        <v>192.21100000000001</v>
      </c>
      <c r="E1737" s="10" t="s">
        <v>2</v>
      </c>
    </row>
    <row r="1738" spans="1:5" ht="31.5">
      <c r="A1738" s="12" t="s">
        <v>19</v>
      </c>
      <c r="B1738" s="12" t="s">
        <v>18</v>
      </c>
      <c r="C1738" s="12" t="s">
        <v>17</v>
      </c>
      <c r="D1738" s="11">
        <v>18.259</v>
      </c>
      <c r="E1738" s="10" t="s">
        <v>2</v>
      </c>
    </row>
    <row r="1739" spans="1:5" ht="110.25">
      <c r="A1739" s="12" t="s">
        <v>16</v>
      </c>
      <c r="B1739" s="12" t="s">
        <v>15</v>
      </c>
      <c r="C1739" s="12" t="s">
        <v>14</v>
      </c>
      <c r="D1739" s="11">
        <v>134.99799999999999</v>
      </c>
      <c r="E1739" s="10" t="s">
        <v>13</v>
      </c>
    </row>
    <row r="1740" spans="1:5" ht="78.75">
      <c r="A1740" s="12" t="s">
        <v>12</v>
      </c>
      <c r="B1740" s="12" t="s">
        <v>11</v>
      </c>
      <c r="C1740" s="12" t="s">
        <v>10</v>
      </c>
      <c r="D1740" s="11">
        <v>54.222999999999999</v>
      </c>
      <c r="E1740" s="10" t="s">
        <v>9</v>
      </c>
    </row>
    <row r="1741" spans="1:5" ht="63">
      <c r="A1741" s="12" t="s">
        <v>8</v>
      </c>
      <c r="B1741" s="12" t="s">
        <v>7</v>
      </c>
      <c r="C1741" s="12" t="s">
        <v>6</v>
      </c>
      <c r="D1741" s="11">
        <v>42.023000000000003</v>
      </c>
      <c r="E1741" s="10" t="s">
        <v>2</v>
      </c>
    </row>
    <row r="1742" spans="1:5" ht="78.75">
      <c r="A1742" s="12" t="s">
        <v>5</v>
      </c>
      <c r="B1742" s="12" t="s">
        <v>4</v>
      </c>
      <c r="C1742" s="12" t="s">
        <v>3</v>
      </c>
      <c r="D1742" s="11">
        <v>197.244</v>
      </c>
      <c r="E1742" s="10" t="s">
        <v>2</v>
      </c>
    </row>
    <row r="1743" spans="1:5" ht="16.5" thickBot="1">
      <c r="A1743" s="9"/>
      <c r="B1743" s="8" t="s">
        <v>1</v>
      </c>
      <c r="C1743" s="7" t="s">
        <v>0</v>
      </c>
      <c r="D1743" s="6">
        <f>SUM(D1734:D1742)</f>
        <v>1304.6359999999997</v>
      </c>
      <c r="E1743" s="5" t="s">
        <v>0</v>
      </c>
    </row>
  </sheetData>
  <autoFilter ref="A4:E746"/>
  <mergeCells count="307">
    <mergeCell ref="B387:B388"/>
    <mergeCell ref="C387:C388"/>
    <mergeCell ref="A389:C389"/>
    <mergeCell ref="A390:A392"/>
    <mergeCell ref="A381:C381"/>
    <mergeCell ref="A382:A383"/>
    <mergeCell ref="B382:B383"/>
    <mergeCell ref="C382:C383"/>
    <mergeCell ref="A384:C384"/>
    <mergeCell ref="A385:A386"/>
    <mergeCell ref="B385:B386"/>
    <mergeCell ref="C385:C386"/>
    <mergeCell ref="A1733:E1733"/>
    <mergeCell ref="A12:E12"/>
    <mergeCell ref="A14:E14"/>
    <mergeCell ref="A20:E20"/>
    <mergeCell ref="A64:E64"/>
    <mergeCell ref="A37:E37"/>
    <mergeCell ref="A39:E39"/>
    <mergeCell ref="A26:E26"/>
    <mergeCell ref="A28:E28"/>
    <mergeCell ref="A30:E30"/>
    <mergeCell ref="E4:E5"/>
    <mergeCell ref="D4:D5"/>
    <mergeCell ref="A6:E6"/>
    <mergeCell ref="A66:E66"/>
    <mergeCell ref="A367:E367"/>
    <mergeCell ref="E368:E380"/>
    <mergeCell ref="A24:E24"/>
    <mergeCell ref="A32:E32"/>
    <mergeCell ref="A35:E35"/>
    <mergeCell ref="B399:B401"/>
    <mergeCell ref="C399:C401"/>
    <mergeCell ref="B390:B392"/>
    <mergeCell ref="C390:C392"/>
    <mergeCell ref="A387:A388"/>
    <mergeCell ref="A2:E2"/>
    <mergeCell ref="A3:E3"/>
    <mergeCell ref="A4:A5"/>
    <mergeCell ref="B4:B5"/>
    <mergeCell ref="C4:C5"/>
    <mergeCell ref="A411:A412"/>
    <mergeCell ref="B411:B412"/>
    <mergeCell ref="C411:C412"/>
    <mergeCell ref="A393:A395"/>
    <mergeCell ref="B393:B395"/>
    <mergeCell ref="C393:C395"/>
    <mergeCell ref="A396:A398"/>
    <mergeCell ref="B396:B398"/>
    <mergeCell ref="C396:C398"/>
    <mergeCell ref="A399:A401"/>
    <mergeCell ref="B417:B418"/>
    <mergeCell ref="C417:C418"/>
    <mergeCell ref="A402:C402"/>
    <mergeCell ref="A403:A404"/>
    <mergeCell ref="B403:B404"/>
    <mergeCell ref="C403:C404"/>
    <mergeCell ref="A405:C405"/>
    <mergeCell ref="A409:A410"/>
    <mergeCell ref="B409:B410"/>
    <mergeCell ref="C409:C410"/>
    <mergeCell ref="A424:A425"/>
    <mergeCell ref="B424:B425"/>
    <mergeCell ref="C424:C425"/>
    <mergeCell ref="A413:A414"/>
    <mergeCell ref="B413:B414"/>
    <mergeCell ref="C413:C414"/>
    <mergeCell ref="A415:A416"/>
    <mergeCell ref="B415:B416"/>
    <mergeCell ref="C415:C416"/>
    <mergeCell ref="A417:A418"/>
    <mergeCell ref="A426:C426"/>
    <mergeCell ref="A428:C428"/>
    <mergeCell ref="A430:E430"/>
    <mergeCell ref="A419:A420"/>
    <mergeCell ref="B419:B420"/>
    <mergeCell ref="C419:C420"/>
    <mergeCell ref="A421:C421"/>
    <mergeCell ref="A422:A423"/>
    <mergeCell ref="B422:B423"/>
    <mergeCell ref="C422:C423"/>
    <mergeCell ref="B525:B526"/>
    <mergeCell ref="A527:A528"/>
    <mergeCell ref="B527:B528"/>
    <mergeCell ref="A515:E515"/>
    <mergeCell ref="A516:C516"/>
    <mergeCell ref="A517:A518"/>
    <mergeCell ref="B517:B518"/>
    <mergeCell ref="B535:B536"/>
    <mergeCell ref="A537:A538"/>
    <mergeCell ref="B537:B538"/>
    <mergeCell ref="A519:A520"/>
    <mergeCell ref="B519:B520"/>
    <mergeCell ref="A521:A522"/>
    <mergeCell ref="B521:B522"/>
    <mergeCell ref="A523:A524"/>
    <mergeCell ref="B523:B524"/>
    <mergeCell ref="A525:A526"/>
    <mergeCell ref="A546:C546"/>
    <mergeCell ref="A547:A548"/>
    <mergeCell ref="B547:B548"/>
    <mergeCell ref="A529:A530"/>
    <mergeCell ref="B529:B530"/>
    <mergeCell ref="A531:A532"/>
    <mergeCell ref="B531:B532"/>
    <mergeCell ref="A533:A534"/>
    <mergeCell ref="B533:B534"/>
    <mergeCell ref="A535:A536"/>
    <mergeCell ref="A555:A556"/>
    <mergeCell ref="B555:B556"/>
    <mergeCell ref="A557:A558"/>
    <mergeCell ref="B557:B558"/>
    <mergeCell ref="A539:A540"/>
    <mergeCell ref="B539:B540"/>
    <mergeCell ref="A541:A542"/>
    <mergeCell ref="B541:B542"/>
    <mergeCell ref="A543:A544"/>
    <mergeCell ref="B543:B544"/>
    <mergeCell ref="A565:A566"/>
    <mergeCell ref="B565:B566"/>
    <mergeCell ref="A567:A568"/>
    <mergeCell ref="B567:B568"/>
    <mergeCell ref="A549:A550"/>
    <mergeCell ref="B549:B550"/>
    <mergeCell ref="A551:A552"/>
    <mergeCell ref="B551:B552"/>
    <mergeCell ref="A553:A554"/>
    <mergeCell ref="B553:B554"/>
    <mergeCell ref="A575:A576"/>
    <mergeCell ref="B575:B576"/>
    <mergeCell ref="A577:A578"/>
    <mergeCell ref="B577:B578"/>
    <mergeCell ref="A559:A560"/>
    <mergeCell ref="B559:B560"/>
    <mergeCell ref="A561:A562"/>
    <mergeCell ref="B561:B562"/>
    <mergeCell ref="A563:A564"/>
    <mergeCell ref="B563:B564"/>
    <mergeCell ref="A585:A586"/>
    <mergeCell ref="B585:B586"/>
    <mergeCell ref="A587:A588"/>
    <mergeCell ref="B587:B588"/>
    <mergeCell ref="A569:A570"/>
    <mergeCell ref="B569:B570"/>
    <mergeCell ref="A571:A572"/>
    <mergeCell ref="B571:B572"/>
    <mergeCell ref="A573:A574"/>
    <mergeCell ref="B573:B574"/>
    <mergeCell ref="A595:A596"/>
    <mergeCell ref="B595:B596"/>
    <mergeCell ref="A597:A598"/>
    <mergeCell ref="B597:B598"/>
    <mergeCell ref="A579:A580"/>
    <mergeCell ref="B579:B580"/>
    <mergeCell ref="A581:A582"/>
    <mergeCell ref="B581:B582"/>
    <mergeCell ref="A583:A584"/>
    <mergeCell ref="B583:B584"/>
    <mergeCell ref="A589:A590"/>
    <mergeCell ref="B589:B590"/>
    <mergeCell ref="A591:A592"/>
    <mergeCell ref="B591:B592"/>
    <mergeCell ref="A593:A594"/>
    <mergeCell ref="B593:B594"/>
    <mergeCell ref="B617:B618"/>
    <mergeCell ref="A619:A620"/>
    <mergeCell ref="B619:B620"/>
    <mergeCell ref="A611:C611"/>
    <mergeCell ref="A600:C600"/>
    <mergeCell ref="A601:A602"/>
    <mergeCell ref="B601:B602"/>
    <mergeCell ref="A627:A628"/>
    <mergeCell ref="B627:B628"/>
    <mergeCell ref="A629:A630"/>
    <mergeCell ref="B629:B630"/>
    <mergeCell ref="A612:C612"/>
    <mergeCell ref="A613:A614"/>
    <mergeCell ref="B613:B614"/>
    <mergeCell ref="A615:A616"/>
    <mergeCell ref="B615:B616"/>
    <mergeCell ref="A617:A618"/>
    <mergeCell ref="A637:A638"/>
    <mergeCell ref="B637:B638"/>
    <mergeCell ref="A639:A640"/>
    <mergeCell ref="B639:B640"/>
    <mergeCell ref="A621:A622"/>
    <mergeCell ref="B621:B622"/>
    <mergeCell ref="A623:A624"/>
    <mergeCell ref="B623:B624"/>
    <mergeCell ref="A625:A626"/>
    <mergeCell ref="B625:B626"/>
    <mergeCell ref="A631:A632"/>
    <mergeCell ref="B631:B632"/>
    <mergeCell ref="A633:A634"/>
    <mergeCell ref="B633:B634"/>
    <mergeCell ref="A635:A636"/>
    <mergeCell ref="B635:B636"/>
    <mergeCell ref="B657:B658"/>
    <mergeCell ref="A659:A660"/>
    <mergeCell ref="B659:B660"/>
    <mergeCell ref="A641:A642"/>
    <mergeCell ref="B641:B642"/>
    <mergeCell ref="A644:C644"/>
    <mergeCell ref="A646:A647"/>
    <mergeCell ref="B646:B647"/>
    <mergeCell ref="A648:A649"/>
    <mergeCell ref="B648:B649"/>
    <mergeCell ref="A667:A668"/>
    <mergeCell ref="B667:B668"/>
    <mergeCell ref="A669:A670"/>
    <mergeCell ref="B669:B670"/>
    <mergeCell ref="A650:A651"/>
    <mergeCell ref="B650:B651"/>
    <mergeCell ref="A652:A653"/>
    <mergeCell ref="B652:B653"/>
    <mergeCell ref="A655:C655"/>
    <mergeCell ref="A657:A658"/>
    <mergeCell ref="A661:A662"/>
    <mergeCell ref="B661:B662"/>
    <mergeCell ref="A663:A664"/>
    <mergeCell ref="B663:B664"/>
    <mergeCell ref="A665:A666"/>
    <mergeCell ref="B665:B666"/>
    <mergeCell ref="A683:A684"/>
    <mergeCell ref="B683:B684"/>
    <mergeCell ref="A685:A686"/>
    <mergeCell ref="B685:B686"/>
    <mergeCell ref="A671:A672"/>
    <mergeCell ref="B671:B672"/>
    <mergeCell ref="A674:A675"/>
    <mergeCell ref="B674:B675"/>
    <mergeCell ref="A693:A694"/>
    <mergeCell ref="B693:B694"/>
    <mergeCell ref="A695:A696"/>
    <mergeCell ref="B695:B696"/>
    <mergeCell ref="A677:C677"/>
    <mergeCell ref="A678:C678"/>
    <mergeCell ref="A679:A680"/>
    <mergeCell ref="B679:B680"/>
    <mergeCell ref="A681:A682"/>
    <mergeCell ref="B681:B682"/>
    <mergeCell ref="A687:A688"/>
    <mergeCell ref="B687:B688"/>
    <mergeCell ref="A689:A690"/>
    <mergeCell ref="B689:B690"/>
    <mergeCell ref="A691:A692"/>
    <mergeCell ref="B691:B692"/>
    <mergeCell ref="A712:A713"/>
    <mergeCell ref="B712:B713"/>
    <mergeCell ref="A716:E716"/>
    <mergeCell ref="A697:A698"/>
    <mergeCell ref="B697:B698"/>
    <mergeCell ref="A701:D701"/>
    <mergeCell ref="A702:A703"/>
    <mergeCell ref="B702:B703"/>
    <mergeCell ref="A704:A705"/>
    <mergeCell ref="B704:B705"/>
    <mergeCell ref="A738:B738"/>
    <mergeCell ref="A749:B749"/>
    <mergeCell ref="A764:E764"/>
    <mergeCell ref="A769:E769"/>
    <mergeCell ref="A706:A707"/>
    <mergeCell ref="B706:B707"/>
    <mergeCell ref="A708:A709"/>
    <mergeCell ref="B708:B709"/>
    <mergeCell ref="A710:A711"/>
    <mergeCell ref="B710:B711"/>
    <mergeCell ref="B1536:B1537"/>
    <mergeCell ref="A1538:A1539"/>
    <mergeCell ref="B1538:B1539"/>
    <mergeCell ref="A1044:C1044"/>
    <mergeCell ref="B1045:E1045"/>
    <mergeCell ref="A1325:C1325"/>
    <mergeCell ref="A1326:E1326"/>
    <mergeCell ref="A1463:B1463"/>
    <mergeCell ref="A1465:E1465"/>
    <mergeCell ref="A1528:B1528"/>
    <mergeCell ref="A1548:A1549"/>
    <mergeCell ref="B1548:B1549"/>
    <mergeCell ref="A1550:A1551"/>
    <mergeCell ref="B1550:B1551"/>
    <mergeCell ref="A1530:E1530"/>
    <mergeCell ref="A1532:A1533"/>
    <mergeCell ref="B1532:B1533"/>
    <mergeCell ref="A1534:A1535"/>
    <mergeCell ref="B1534:B1535"/>
    <mergeCell ref="A1536:A1537"/>
    <mergeCell ref="B1561:B1562"/>
    <mergeCell ref="A1566:E1566"/>
    <mergeCell ref="C1569:C1661"/>
    <mergeCell ref="C1662:C1664"/>
    <mergeCell ref="A1541:A1542"/>
    <mergeCell ref="B1541:B1542"/>
    <mergeCell ref="A1543:A1544"/>
    <mergeCell ref="B1543:B1544"/>
    <mergeCell ref="A1546:A1547"/>
    <mergeCell ref="B1546:B1547"/>
    <mergeCell ref="C1665:C1730"/>
    <mergeCell ref="A1731:B1731"/>
    <mergeCell ref="A40:E40"/>
    <mergeCell ref="A45:E45"/>
    <mergeCell ref="A59:E59"/>
    <mergeCell ref="A1552:A1553"/>
    <mergeCell ref="B1552:B1553"/>
    <mergeCell ref="A1557:A1558"/>
    <mergeCell ref="B1557:B1558"/>
    <mergeCell ref="A1561:A1562"/>
  </mergeCells>
  <dataValidations count="1">
    <dataValidation type="textLength" allowBlank="1" showInputMessage="1" showErrorMessage="1" promptTitle="обов'язкове" prompt="обов'язкове" sqref="B992:C992">
      <formula1>1</formula1>
      <formula2>200000</formula2>
    </dataValidation>
  </dataValidations>
  <pageMargins left="0.42" right="0.2" top="0.63" bottom="0.35" header="0.56999999999999995" footer="0.2"/>
  <pageSetup paperSize="9" scale="96" fitToHeight="1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Поточні ремонти</vt:lpstr>
      <vt:lpstr>'Поточні ремонти'!Заголовки_для_печати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User_452d</dc:creator>
  <cp:lastModifiedBy>User_452d</cp:lastModifiedBy>
  <dcterms:created xsi:type="dcterms:W3CDTF">2020-11-27T14:29:28Z</dcterms:created>
  <dcterms:modified xsi:type="dcterms:W3CDTF">2020-11-27T14:30:16Z</dcterms:modified>
</cp:coreProperties>
</file>