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21.xml" ContentType="application/vnd.openxmlformats-officedocument.spreadsheetml.revisionLog+xml"/>
  <Override PartName="/xl/styles.xml" ContentType="application/vnd.openxmlformats-officedocument.spreadsheetml.styles+xml"/>
  <Override PartName="/xl/revisions/revisionLog14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3112.xml" ContentType="application/vnd.openxmlformats-officedocument.spreadsheetml.revisionLog+xml"/>
  <Override PartName="/xl/revisions/revisionLog23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111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91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17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15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211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522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20.xml" ContentType="application/vnd.openxmlformats-officedocument.spreadsheetml.revisionLog+xml"/>
  <Override PartName="/xl/calcChain.xml" ContentType="application/vnd.openxmlformats-officedocument.spreadsheetml.calcChain+xml"/>
  <Override PartName="/xl/revisions/revisionLog15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011111.xml" ContentType="application/vnd.openxmlformats-officedocument.spreadsheetml.revisionLog+xml"/>
  <Override PartName="/xl/revisions/revisionLog1522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01111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1211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16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0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C88"/>
  <c r="C86"/>
  <c r="B86"/>
  <c r="D85"/>
  <c r="C85"/>
  <c r="E85" s="1"/>
  <c r="B85"/>
  <c r="D84"/>
  <c r="C84"/>
  <c r="E84" s="1"/>
  <c r="B84"/>
  <c r="E81"/>
  <c r="D80"/>
  <c r="E80" s="1"/>
  <c r="C80"/>
  <c r="B80"/>
  <c r="B88" s="1"/>
  <c r="C79"/>
  <c r="B79"/>
  <c r="D76"/>
  <c r="D79" s="1"/>
  <c r="C76"/>
  <c r="C75"/>
  <c r="E74"/>
  <c r="E73"/>
  <c r="E72"/>
  <c r="D71"/>
  <c r="E71" s="1"/>
  <c r="C71"/>
  <c r="B71"/>
  <c r="E70"/>
  <c r="E69"/>
  <c r="D68"/>
  <c r="E68" s="1"/>
  <c r="C68"/>
  <c r="B68"/>
  <c r="E67"/>
  <c r="E66"/>
  <c r="D66"/>
  <c r="C66"/>
  <c r="B66"/>
  <c r="E65"/>
  <c r="E64"/>
  <c r="D63"/>
  <c r="C63"/>
  <c r="E63" s="1"/>
  <c r="B63"/>
  <c r="E62"/>
  <c r="D62"/>
  <c r="E61"/>
  <c r="D61"/>
  <c r="C61"/>
  <c r="B61"/>
  <c r="E60"/>
  <c r="D60"/>
  <c r="C59"/>
  <c r="B59"/>
  <c r="E58"/>
  <c r="D57"/>
  <c r="D56" s="1"/>
  <c r="E56" s="1"/>
  <c r="C56"/>
  <c r="B56"/>
  <c r="E55"/>
  <c r="D54"/>
  <c r="C54"/>
  <c r="E54" s="1"/>
  <c r="B54"/>
  <c r="E53"/>
  <c r="E52"/>
  <c r="E51"/>
  <c r="E50"/>
  <c r="D49"/>
  <c r="C49"/>
  <c r="E49" s="1"/>
  <c r="B49"/>
  <c r="E48"/>
  <c r="D47"/>
  <c r="E47" s="1"/>
  <c r="C47"/>
  <c r="B47"/>
  <c r="E46"/>
  <c r="E45"/>
  <c r="E44"/>
  <c r="E43"/>
  <c r="D43"/>
  <c r="D42"/>
  <c r="C42"/>
  <c r="E42" s="1"/>
  <c r="B42"/>
  <c r="E41"/>
  <c r="D41"/>
  <c r="D40"/>
  <c r="C40"/>
  <c r="E40" s="1"/>
  <c r="B40"/>
  <c r="E39"/>
  <c r="E38"/>
  <c r="E37"/>
  <c r="E36"/>
  <c r="D35"/>
  <c r="C35"/>
  <c r="E35" s="1"/>
  <c r="B35"/>
  <c r="E34"/>
  <c r="E33"/>
  <c r="E32"/>
  <c r="D31"/>
  <c r="C31"/>
  <c r="E31" s="1"/>
  <c r="B31"/>
  <c r="D30"/>
  <c r="C30"/>
  <c r="E30" s="1"/>
  <c r="B30"/>
  <c r="E29"/>
  <c r="E28"/>
  <c r="E27"/>
  <c r="E26"/>
  <c r="E25"/>
  <c r="E24"/>
  <c r="D23"/>
  <c r="E23" s="1"/>
  <c r="C23"/>
  <c r="B23"/>
  <c r="E22"/>
  <c r="E15"/>
  <c r="D15"/>
  <c r="D21" s="1"/>
  <c r="E21" s="1"/>
  <c r="C15"/>
  <c r="C21" s="1"/>
  <c r="B15"/>
  <c r="B83" s="1"/>
  <c r="B87" s="1"/>
  <c r="D14"/>
  <c r="C14"/>
  <c r="E14" s="1"/>
  <c r="B14"/>
  <c r="E13"/>
  <c r="D13"/>
  <c r="D88" s="1"/>
  <c r="E88" s="1"/>
  <c r="C12"/>
  <c r="B12"/>
  <c r="E11"/>
  <c r="D11"/>
  <c r="D86" s="1"/>
  <c r="E86" s="1"/>
  <c r="E10"/>
  <c r="E9"/>
  <c r="E8"/>
  <c r="E7"/>
  <c r="E6"/>
  <c r="D6"/>
  <c r="D83" s="1"/>
  <c r="D5"/>
  <c r="C5"/>
  <c r="E5" s="1"/>
  <c r="B5"/>
  <c r="D80" i="1"/>
  <c r="C80"/>
  <c r="D62"/>
  <c r="D60"/>
  <c r="D41"/>
  <c r="D13"/>
  <c r="C76"/>
  <c r="D15"/>
  <c r="C15"/>
  <c r="D57"/>
  <c r="D43"/>
  <c r="D11"/>
  <c r="D6"/>
  <c r="D87" i="2" l="1"/>
  <c r="E87" s="1"/>
  <c r="E79"/>
  <c r="D12"/>
  <c r="E12" s="1"/>
  <c r="B21"/>
  <c r="E57"/>
  <c r="D59"/>
  <c r="E59" s="1"/>
  <c r="D75"/>
  <c r="E75" s="1"/>
  <c r="E76"/>
  <c r="C82"/>
  <c r="C83"/>
  <c r="C87" s="1"/>
  <c r="B75"/>
  <c r="B82" s="1"/>
  <c r="D76" i="1"/>
  <c r="E83" i="2" l="1"/>
  <c r="D82"/>
  <c r="E82" s="1"/>
  <c r="B80" i="1"/>
  <c r="B15"/>
  <c r="D23" l="1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24" l="1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<sst xmlns="http://schemas.openxmlformats.org/spreadsheetml/2006/main" count="182" uniqueCount="73">
  <si>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</si>
  <si>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</si>
  <si>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</si>
  <si>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</si>
  <si>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</si>
  <si>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</si>
  <si>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</si>
  <si>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</si>
  <si>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</si>
  <si>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</si>
  <si>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</si>
  <si>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</si>
  <si>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</si>
  <si>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</si>
  <si>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</si>
  <si>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</si>
  <si>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</si>
  <si>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</si>
  <si>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</si>
  <si>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</si>
  <si>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</si>
  <si>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</si>
  <si>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</si>
  <si>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</si>
  <si>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</si>
  <si>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</si>
  <si>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</si>
  <si>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</si>
  <si>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</si>
  <si>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</si>
  <si>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</si>
  <si>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</si>
  <si>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</si>
  <si>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</si>
  <si>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</si>
  <si>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</si>
  <si>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</si>
  <si>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</si>
  <si>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</si>
  <si>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</si>
  <si>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</si>
  <si>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</si>
  <si>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</si>
  <si>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</si>
  <si>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</si>
  <si>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</si>
  <si>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</si>
  <si>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</si>
  <si>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</si>
  <si>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</si>
  <si>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</si>
  <si>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</si>
  <si>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</si>
  <si>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</si>
  <si>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</si>
  <si>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</si>
  <si>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</si>
  <si>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</si>
  <si>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</si>
  <si>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</si>
  <si>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</si>
  <si>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</si>
  <si>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</si>
  <si>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</si>
  <si>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</si>
  <si>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</si>
  <si>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</si>
  <si>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</si>
  <si>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План на січень-вересень, з урахуванням змін тис. грн.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</si>
  <si>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</si>
  <si>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 xml:space="preserve">План на январь-сентябрь  с учетом изменений, тыс. грн. 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</si>
  <si>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01 вересня,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</si>
  <si>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01 сентября,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</si>
</sst>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109" Type="http://schemas.openxmlformats.org/officeDocument/2006/relationships/revisionLog" Target="revisionLog1151.xml"/><Relationship Id="rId112" Type="http://schemas.openxmlformats.org/officeDocument/2006/relationships/revisionLog" Target="revisionLog14.xml"/><Relationship Id="rId120" Type="http://schemas.openxmlformats.org/officeDocument/2006/relationships/revisionLog" Target="revisionLog1521.xml"/><Relationship Id="rId104" Type="http://schemas.openxmlformats.org/officeDocument/2006/relationships/revisionLog" Target="revisionLog13111.xml"/><Relationship Id="rId146" Type="http://schemas.openxmlformats.org/officeDocument/2006/relationships/revisionLog" Target="revisionLog15.xml"/><Relationship Id="rId141" Type="http://schemas.openxmlformats.org/officeDocument/2006/relationships/revisionLog" Target="revisionLog10.xml"/><Relationship Id="rId84" Type="http://schemas.openxmlformats.org/officeDocument/2006/relationships/revisionLog" Target="revisionLog3.xml"/><Relationship Id="rId89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25" Type="http://schemas.openxmlformats.org/officeDocument/2006/relationships/revisionLog" Target="revisionLog16.xml"/><Relationship Id="rId97" Type="http://schemas.openxmlformats.org/officeDocument/2006/relationships/revisionLog" Target="revisionLog122.xml"/><Relationship Id="rId154" Type="http://schemas.openxmlformats.org/officeDocument/2006/relationships/revisionLog" Target="revisionLog17.xml"/><Relationship Id="rId159" Type="http://schemas.openxmlformats.org/officeDocument/2006/relationships/revisionLog" Target="revisionLog18.xml"/><Relationship Id="rId167" Type="http://schemas.openxmlformats.org/officeDocument/2006/relationships/revisionLog" Target="revisionLog19.xml"/><Relationship Id="rId175" Type="http://schemas.openxmlformats.org/officeDocument/2006/relationships/revisionLog" Target="revisionLog110.xml"/><Relationship Id="rId92" Type="http://schemas.openxmlformats.org/officeDocument/2006/relationships/revisionLog" Target="revisionLog121.xml"/><Relationship Id="rId162" Type="http://schemas.openxmlformats.org/officeDocument/2006/relationships/revisionLog" Target="revisionLog191.xml"/><Relationship Id="rId170" Type="http://schemas.openxmlformats.org/officeDocument/2006/relationships/revisionLog" Target="revisionLog1101.xml"/><Relationship Id="rId107" Type="http://schemas.openxmlformats.org/officeDocument/2006/relationships/revisionLog" Target="revisionLog141.xml"/><Relationship Id="rId102" Type="http://schemas.openxmlformats.org/officeDocument/2006/relationships/revisionLog" Target="revisionLog1411.xml"/><Relationship Id="rId115" Type="http://schemas.openxmlformats.org/officeDocument/2006/relationships/revisionLog" Target="revisionLog151.xml"/><Relationship Id="rId136" Type="http://schemas.openxmlformats.org/officeDocument/2006/relationships/revisionLog" Target="revisionLog131.xml"/><Relationship Id="rId131" Type="http://schemas.openxmlformats.org/officeDocument/2006/relationships/revisionLog" Target="revisionLog181.xml"/><Relationship Id="rId128" Type="http://schemas.openxmlformats.org/officeDocument/2006/relationships/revisionLog" Target="revisionLog171.xml"/><Relationship Id="rId123" Type="http://schemas.openxmlformats.org/officeDocument/2006/relationships/revisionLog" Target="revisionLog161.xml"/><Relationship Id="rId110" Type="http://schemas.openxmlformats.org/officeDocument/2006/relationships/revisionLog" Target="revisionLog5.xml"/><Relationship Id="rId87" Type="http://schemas.openxmlformats.org/officeDocument/2006/relationships/revisionLog" Target="revisionLog1211.xml"/><Relationship Id="rId149" Type="http://schemas.openxmlformats.org/officeDocument/2006/relationships/revisionLog" Target="revisionLog1911.xml"/><Relationship Id="rId144" Type="http://schemas.openxmlformats.org/officeDocument/2006/relationships/revisionLog" Target="revisionLog152.xml"/><Relationship Id="rId157" Type="http://schemas.openxmlformats.org/officeDocument/2006/relationships/revisionLog" Target="revisionLog11011.xml"/><Relationship Id="rId152" Type="http://schemas.openxmlformats.org/officeDocument/2006/relationships/revisionLog" Target="revisionLog110111.xml"/><Relationship Id="rId82" Type="http://schemas.openxmlformats.org/officeDocument/2006/relationships/revisionLog" Target="revisionLog12111.xml"/><Relationship Id="rId90" Type="http://schemas.openxmlformats.org/officeDocument/2006/relationships/revisionLog" Target="revisionLog14111.xml"/><Relationship Id="rId95" Type="http://schemas.openxmlformats.org/officeDocument/2006/relationships/revisionLog" Target="revisionLog1511.xml"/><Relationship Id="rId160" Type="http://schemas.openxmlformats.org/officeDocument/2006/relationships/revisionLog" Target="revisionLog112.xml"/><Relationship Id="rId165" Type="http://schemas.openxmlformats.org/officeDocument/2006/relationships/revisionLog" Target="revisionLog113.xml"/><Relationship Id="rId173" Type="http://schemas.openxmlformats.org/officeDocument/2006/relationships/revisionLog" Target="revisionLog114.xml"/><Relationship Id="rId147" Type="http://schemas.openxmlformats.org/officeDocument/2006/relationships/revisionLog" Target="revisionLog11211.xml"/><Relationship Id="rId105" Type="http://schemas.openxmlformats.org/officeDocument/2006/relationships/revisionLog" Target="revisionLog1811.xml"/><Relationship Id="rId118" Type="http://schemas.openxmlformats.org/officeDocument/2006/relationships/revisionLog" Target="revisionLog19111.xml"/><Relationship Id="rId113" Type="http://schemas.openxmlformats.org/officeDocument/2006/relationships/revisionLog" Target="revisionLog1611.xml"/><Relationship Id="rId100" Type="http://schemas.openxmlformats.org/officeDocument/2006/relationships/revisionLog" Target="revisionLog1711.xml"/><Relationship Id="rId139" Type="http://schemas.openxmlformats.org/officeDocument/2006/relationships/revisionLog" Target="revisionLog1522.xml"/><Relationship Id="rId134" Type="http://schemas.openxmlformats.org/officeDocument/2006/relationships/revisionLog" Target="revisionLog1311.xml"/><Relationship Id="rId126" Type="http://schemas.openxmlformats.org/officeDocument/2006/relationships/revisionLog" Target="revisionLog1101111.xml"/><Relationship Id="rId168" Type="http://schemas.openxmlformats.org/officeDocument/2006/relationships/revisionLog" Target="revisionLog22.xml"/><Relationship Id="rId98" Type="http://schemas.openxmlformats.org/officeDocument/2006/relationships/revisionLog" Target="revisionLog17111.xml"/><Relationship Id="rId121" Type="http://schemas.openxmlformats.org/officeDocument/2006/relationships/revisionLog" Target="revisionLog7.xml"/><Relationship Id="rId150" Type="http://schemas.openxmlformats.org/officeDocument/2006/relationships/revisionLog" Target="revisionLog1131.xml"/><Relationship Id="rId142" Type="http://schemas.openxmlformats.org/officeDocument/2006/relationships/revisionLog" Target="revisionLog20.xml"/><Relationship Id="rId85" Type="http://schemas.openxmlformats.org/officeDocument/2006/relationships/revisionLog" Target="revisionLog4.xml"/><Relationship Id="rId93" Type="http://schemas.openxmlformats.org/officeDocument/2006/relationships/revisionLog" Target="revisionLog15111.xml"/><Relationship Id="rId155" Type="http://schemas.openxmlformats.org/officeDocument/2006/relationships/revisionLog" Target="revisionLog1141.xml"/><Relationship Id="rId163" Type="http://schemas.openxmlformats.org/officeDocument/2006/relationships/revisionLog" Target="revisionLog115.xml"/><Relationship Id="rId171" Type="http://schemas.openxmlformats.org/officeDocument/2006/relationships/revisionLog" Target="revisionLog116.xml"/><Relationship Id="rId176" Type="http://schemas.openxmlformats.org/officeDocument/2006/relationships/revisionLog" Target="revisionLog1.xml"/><Relationship Id="rId103" Type="http://schemas.openxmlformats.org/officeDocument/2006/relationships/revisionLog" Target="revisionLog11011111.xml"/><Relationship Id="rId108" Type="http://schemas.openxmlformats.org/officeDocument/2006/relationships/revisionLog" Target="revisionLog16111.xml"/><Relationship Id="rId116" Type="http://schemas.openxmlformats.org/officeDocument/2006/relationships/revisionLog" Target="revisionLog191111.xml"/><Relationship Id="rId137" Type="http://schemas.openxmlformats.org/officeDocument/2006/relationships/revisionLog" Target="revisionLog15221.xml"/><Relationship Id="rId129" Type="http://schemas.openxmlformats.org/officeDocument/2006/relationships/revisionLog" Target="revisionLog11311.xml"/><Relationship Id="rId124" Type="http://schemas.openxmlformats.org/officeDocument/2006/relationships/revisionLog" Target="revisionLog112112.xml"/><Relationship Id="rId158" Type="http://schemas.openxmlformats.org/officeDocument/2006/relationships/revisionLog" Target="revisionLog1153.xml"/><Relationship Id="rId96" Type="http://schemas.openxmlformats.org/officeDocument/2006/relationships/revisionLog" Target="revisionLog1121121.xml"/><Relationship Id="rId140" Type="http://schemas.openxmlformats.org/officeDocument/2006/relationships/revisionLog" Target="revisionLog9.xml"/><Relationship Id="rId132" Type="http://schemas.openxmlformats.org/officeDocument/2006/relationships/revisionLog" Target="revisionLog1142.xml"/><Relationship Id="rId145" Type="http://schemas.openxmlformats.org/officeDocument/2006/relationships/revisionLog" Target="revisionLog11531.xml"/><Relationship Id="rId111" Type="http://schemas.openxmlformats.org/officeDocument/2006/relationships/revisionLog" Target="revisionLog6.xml"/><Relationship Id="rId91" Type="http://schemas.openxmlformats.org/officeDocument/2006/relationships/revisionLog" Target="revisionLog110111111.xml"/><Relationship Id="rId83" Type="http://schemas.openxmlformats.org/officeDocument/2006/relationships/revisionLog" Target="revisionLog2.xml"/><Relationship Id="rId88" Type="http://schemas.openxmlformats.org/officeDocument/2006/relationships/revisionLog" Target="revisionLog151111.xml"/><Relationship Id="rId153" Type="http://schemas.openxmlformats.org/officeDocument/2006/relationships/revisionLog" Target="revisionLog118.xml"/><Relationship Id="rId161" Type="http://schemas.openxmlformats.org/officeDocument/2006/relationships/revisionLog" Target="revisionLog119.xml"/><Relationship Id="rId166" Type="http://schemas.openxmlformats.org/officeDocument/2006/relationships/revisionLog" Target="revisionLog1161.xml"/><Relationship Id="rId174" Type="http://schemas.openxmlformats.org/officeDocument/2006/relationships/revisionLog" Target="revisionLog117.xml"/><Relationship Id="rId127" Type="http://schemas.openxmlformats.org/officeDocument/2006/relationships/revisionLog" Target="revisionLog11411.xml"/><Relationship Id="rId106" Type="http://schemas.openxmlformats.org/officeDocument/2006/relationships/revisionLog" Target="revisionLog161111.xml"/><Relationship Id="rId119" Type="http://schemas.openxmlformats.org/officeDocument/2006/relationships/revisionLog" Target="revisionLog113112.xml"/><Relationship Id="rId114" Type="http://schemas.openxmlformats.org/officeDocument/2006/relationships/revisionLog" Target="revisionLog1911111.xml"/><Relationship Id="rId101" Type="http://schemas.openxmlformats.org/officeDocument/2006/relationships/revisionLog" Target="revisionLog114111.xml"/><Relationship Id="rId135" Type="http://schemas.openxmlformats.org/officeDocument/2006/relationships/revisionLog" Target="revisionLog152211.xml"/><Relationship Id="rId130" Type="http://schemas.openxmlformats.org/officeDocument/2006/relationships/revisionLog" Target="revisionLog1152.xml"/><Relationship Id="rId122" Type="http://schemas.openxmlformats.org/officeDocument/2006/relationships/revisionLog" Target="revisionLog8.xml"/><Relationship Id="rId151" Type="http://schemas.openxmlformats.org/officeDocument/2006/relationships/revisionLog" Target="revisionLog1171.xml"/><Relationship Id="rId148" Type="http://schemas.openxmlformats.org/officeDocument/2006/relationships/revisionLog" Target="revisionLog11611.xml"/><Relationship Id="rId143" Type="http://schemas.openxmlformats.org/officeDocument/2006/relationships/revisionLog" Target="revisionLog21.xml"/><Relationship Id="rId99" Type="http://schemas.openxmlformats.org/officeDocument/2006/relationships/revisionLog" Target="revisionLog113111.xml"/><Relationship Id="rId169" Type="http://schemas.openxmlformats.org/officeDocument/2006/relationships/revisionLog" Target="revisionLog23.xml"/><Relationship Id="rId86" Type="http://schemas.openxmlformats.org/officeDocument/2006/relationships/revisionLog" Target="revisionLog1412.xml"/><Relationship Id="rId94" Type="http://schemas.openxmlformats.org/officeDocument/2006/relationships/revisionLog" Target="revisionLog112111.xml"/><Relationship Id="rId156" Type="http://schemas.openxmlformats.org/officeDocument/2006/relationships/revisionLog" Target="revisionLog1121.xml"/><Relationship Id="rId164" Type="http://schemas.openxmlformats.org/officeDocument/2006/relationships/revisionLog" Target="revisionLog1132.xml"/><Relationship Id="rId172" Type="http://schemas.openxmlformats.org/officeDocument/2006/relationships/revisionLog" Target="revisionLog120.xml"/></Relationships>
</file>

<file path=xl/revisions/revisionHeaders.xml><?xml version="1.0" encoding="utf-8"?>
<headers xmlns="http://schemas.openxmlformats.org/spreadsheetml/2006/main" xmlns:r="http://schemas.openxmlformats.org/officeDocument/2006/relationships" guid="{A86C5626-81F1-4D9C-9404-89E9231CBA47}" diskRevisions="1" revisionId="9747" version="38">
  <header guid="{4C23DD4D-AC90-4029-A8FD-EB8B819BFED7}" dateTime="2017-08-07T09:03:25" maxSheetId="3" userName="user416a" r:id="rId82" minRId="7946" maxRId="7949">
    <sheetIdMap count="2">
      <sheetId val="1"/>
      <sheetId val="2"/>
    </sheetIdMap>
  </header>
  <header guid="{83F0D48E-FE66-4881-B3BE-0AC8335DB81C}" dateTime="2017-08-07T11:22:52" maxSheetId="3" userName="user" r:id="rId83" minRId="7952" maxRId="7962">
    <sheetIdMap count="2">
      <sheetId val="1"/>
      <sheetId val="2"/>
    </sheetIdMap>
  </header>
  <header guid="{050CE484-6B4E-445F-8F7A-B8E62F91432E}" dateTime="2017-08-07T11:25:17" maxSheetId="3" userName="user" r:id="rId84" minRId="7965" maxRId="7967">
    <sheetIdMap count="2">
      <sheetId val="1"/>
      <sheetId val="2"/>
    </sheetIdMap>
  </header>
  <header guid="{E43936F4-5E88-4E4E-81F9-3C4297564FCC}" dateTime="2017-08-07T11:26:56" maxSheetId="3" userName="user" r:id="rId85" minRId="7968">
    <sheetIdMap count="2">
      <sheetId val="1"/>
      <sheetId val="2"/>
    </sheetIdMap>
  </header>
  <header guid="{CFA1AD7E-46CD-455F-92BE-532356936CED}" dateTime="2017-08-07T11:44:18" maxSheetId="3" userName="user416a" r:id="rId86" minRId="7969">
    <sheetIdMap count="2">
      <sheetId val="1"/>
      <sheetId val="2"/>
    </sheetIdMap>
  </header>
  <header guid="{094B972E-57E5-4B2D-AAA7-D6CCAD6D92F0}" dateTime="2017-08-07T13:11:18" maxSheetId="3" userName="user416a" r:id="rId87" minRId="7972" maxRId="7974">
    <sheetIdMap count="2">
      <sheetId val="1"/>
      <sheetId val="2"/>
    </sheetIdMap>
  </header>
  <header guid="{72642B30-EC6E-4D8A-8B81-726CD94A868B}" dateTime="2017-08-07T14:39:51" maxSheetId="3" userName="user416a" r:id="rId88" minRId="7977" maxRId="7988">
    <sheetIdMap count="2">
      <sheetId val="1"/>
      <sheetId val="2"/>
    </sheetIdMap>
  </header>
  <header guid="{C1C16A49-A3EF-48F9-81F1-AA3708F7E5BC}" dateTime="2017-08-07T14:51:43" maxSheetId="3" userName="user416a" r:id="rId89" minRId="7991" maxRId="7999">
    <sheetIdMap count="2">
      <sheetId val="1"/>
      <sheetId val="2"/>
    </sheetIdMap>
  </header>
  <header guid="{7236AF7D-AF3D-4A67-BE47-FBF29ED24CF2}" dateTime="2017-08-07T15:19:58" maxSheetId="3" userName="user416a" r:id="rId90" minRId="8002" maxRId="8021">
    <sheetIdMap count="2">
      <sheetId val="1"/>
      <sheetId val="2"/>
    </sheetIdMap>
  </header>
  <header guid="{F8625982-7803-4509-8C9E-8611D603257D}" dateTime="2017-08-07T15:31:22" maxSheetId="3" userName="user416a" r:id="rId91" minRId="8024" maxRId="8033">
    <sheetIdMap count="2">
      <sheetId val="1"/>
      <sheetId val="2"/>
    </sheetIdMap>
  </header>
  <header guid="{7BA94737-4459-4047-8BB6-E071BFE6F363}" dateTime="2017-08-07T15:38:44" maxSheetId="3" userName="user416a" r:id="rId92" minRId="8036">
    <sheetIdMap count="2">
      <sheetId val="1"/>
      <sheetId val="2"/>
    </sheetIdMap>
  </header>
  <header guid="{50C7EC93-7715-4443-9544-F22FEC3C165B}" dateTime="2017-08-07T15:39:45" maxSheetId="3" userName="user416a" r:id="rId93" minRId="8039">
    <sheetIdMap count="2">
      <sheetId val="1"/>
      <sheetId val="2"/>
    </sheetIdMap>
  </header>
  <header guid="{887B6EF5-990A-42CE-AE84-7CAA6C09C42A}" dateTime="2017-08-07T15:39:56" maxSheetId="3" userName="user416a" r:id="rId94">
    <sheetIdMap count="2">
      <sheetId val="1"/>
      <sheetId val="2"/>
    </sheetIdMap>
  </header>
  <header guid="{5ADFA766-DDE0-446C-A3D8-281A14D2973F}" dateTime="2017-08-07T15:42:16" maxSheetId="3" userName="user416a" r:id="rId95" minRId="8044">
    <sheetIdMap count="2">
      <sheetId val="1"/>
      <sheetId val="2"/>
    </sheetIdMap>
  </header>
  <header guid="{43567111-9D75-4DC0-9EF1-AC6388D18469}" dateTime="2017-08-07T15:45:24" maxSheetId="3" userName="user416a" r:id="rId96" minRId="8047">
    <sheetIdMap count="2">
      <sheetId val="1"/>
      <sheetId val="2"/>
    </sheetIdMap>
  </header>
  <header guid="{D3CD6DCC-2EA3-4D69-8FC9-43BD2296ADFA}" dateTime="2017-08-07T15:46:18" maxSheetId="3" userName="user416a" r:id="rId97">
    <sheetIdMap count="2">
      <sheetId val="1"/>
      <sheetId val="2"/>
    </sheetIdMap>
  </header>
  <header guid="{9919E3FB-6E25-407E-9736-9D5B47CBB1AE}" dateTime="2017-08-07T15:52:40" maxSheetId="3" userName="user416a" r:id="rId98" minRId="8052" maxRId="8053">
    <sheetIdMap count="2">
      <sheetId val="1"/>
      <sheetId val="2"/>
    </sheetIdMap>
  </header>
  <header guid="{A2F493A9-4DC3-47FC-B526-75A823BD38F8}" dateTime="2017-08-07T15:53:11" maxSheetId="3" userName="user416a" r:id="rId99">
    <sheetIdMap count="2">
      <sheetId val="1"/>
      <sheetId val="2"/>
    </sheetIdMap>
  </header>
  <header guid="{7618F557-1759-4568-90B6-832C760FA772}" dateTime="2017-08-07T15:53:29" maxSheetId="3" userName="user416a" r:id="rId100">
    <sheetIdMap count="2">
      <sheetId val="1"/>
      <sheetId val="2"/>
    </sheetIdMap>
  </header>
  <header guid="{1B75487C-ABC5-4A9B-B71F-16C8AEDA6546}" dateTime="2017-08-07T15:56:55" maxSheetId="3" userName="user416a" r:id="rId101" minRId="8060" maxRId="8076">
    <sheetIdMap count="2">
      <sheetId val="1"/>
      <sheetId val="2"/>
    </sheetIdMap>
  </header>
  <header guid="{351D410C-2893-42B3-8738-8BEC1E09E63B}" dateTime="2017-08-07T15:57:12" maxSheetId="3" userName="user416a" r:id="rId102" minRId="8079">
    <sheetIdMap count="2">
      <sheetId val="1"/>
      <sheetId val="2"/>
    </sheetIdMap>
  </header>
  <header guid="{018024B8-C766-4FB9-A246-9DB90B2B1360}" dateTime="2017-08-07T15:58:03" maxSheetId="3" userName="user416a" r:id="rId103" minRId="8082" maxRId="8116">
    <sheetIdMap count="2">
      <sheetId val="1"/>
      <sheetId val="2"/>
    </sheetIdMap>
  </header>
  <header guid="{9864F80B-3081-49A7-B126-4C8C4652B4B0}" dateTime="2017-08-07T15:58:33" maxSheetId="3" userName="user416a" r:id="rId104" minRId="8119" maxRId="8387">
    <sheetIdMap count="2">
      <sheetId val="1"/>
      <sheetId val="2"/>
    </sheetIdMap>
  </header>
  <header guid="{435ED87B-8E84-41EF-842D-E4E3988BBD2C}" dateTime="2017-08-07T15:58:38" maxSheetId="3" userName="user416a" r:id="rId105">
    <sheetIdMap count="2">
      <sheetId val="1"/>
      <sheetId val="2"/>
    </sheetIdMap>
  </header>
  <header guid="{372EE209-E205-44EC-8C68-074A2E08F296}" dateTime="2017-08-14T11:16:16" maxSheetId="3" userName="user416a" r:id="rId106" minRId="8392" maxRId="8393">
    <sheetIdMap count="2">
      <sheetId val="1"/>
      <sheetId val="2"/>
    </sheetIdMap>
  </header>
  <header guid="{EB01DBBE-E507-44FC-942A-658C34BC41C9}" dateTime="2017-08-14T11:37:06" maxSheetId="3" userName="user416a" r:id="rId107" minRId="8396" maxRId="8418">
    <sheetIdMap count="2">
      <sheetId val="1"/>
      <sheetId val="2"/>
    </sheetIdMap>
  </header>
  <header guid="{017ED72D-835F-4243-A979-C827ACE10E05}" dateTime="2017-08-14T13:28:20" maxSheetId="3" userName="user416a" r:id="rId108">
    <sheetIdMap count="2">
      <sheetId val="1"/>
      <sheetId val="2"/>
    </sheetIdMap>
  </header>
  <header guid="{4B2803C0-76D4-4D5D-80DE-D9E0E9D26955}" dateTime="2017-08-14T14:42:53" maxSheetId="3" userName="user416a" r:id="rId109">
    <sheetIdMap count="2">
      <sheetId val="1"/>
      <sheetId val="2"/>
    </sheetIdMap>
  </header>
  <header guid="{B19A5329-3DB6-42C0-B8EC-0EAB692F8B10}" dateTime="2017-08-14T14:41:06" maxSheetId="3" userName="user" r:id="rId110" minRId="8425" maxRId="8438">
    <sheetIdMap count="2">
      <sheetId val="1"/>
      <sheetId val="2"/>
    </sheetIdMap>
  </header>
  <header guid="{1F189961-396C-4B7C-9671-511AC25477D3}" dateTime="2017-08-14T14:45:34" maxSheetId="3" userName="user" r:id="rId111" minRId="8441">
    <sheetIdMap count="2">
      <sheetId val="1"/>
      <sheetId val="2"/>
    </sheetIdMap>
  </header>
  <header guid="{6DDBE1AD-98AA-46DE-BD4B-E5C528272F7A}" dateTime="2017-08-14T15:00:25" maxSheetId="3" userName="user416a" r:id="rId112" minRId="8444" maxRId="8447">
    <sheetIdMap count="2">
      <sheetId val="1"/>
      <sheetId val="2"/>
    </sheetIdMap>
  </header>
  <header guid="{DF99DA00-27CB-4670-BD76-0EC1462D536D}" dateTime="2017-08-14T15:00:42" maxSheetId="3" userName="user416a" r:id="rId113">
    <sheetIdMap count="2">
      <sheetId val="1"/>
      <sheetId val="2"/>
    </sheetIdMap>
  </header>
  <header guid="{1AF06C58-92E8-4886-A9D7-5350A21FA339}" dateTime="2017-08-14T15:01:22" maxSheetId="3" userName="user416a" r:id="rId114">
    <sheetIdMap count="2">
      <sheetId val="1"/>
      <sheetId val="2"/>
    </sheetIdMap>
  </header>
  <header guid="{3E637007-1F5A-416E-805C-3382A72BD07B}" dateTime="2017-08-14T15:15:28" maxSheetId="3" userName="user416a" r:id="rId115" minRId="8454">
    <sheetIdMap count="2">
      <sheetId val="1"/>
      <sheetId val="2"/>
    </sheetIdMap>
  </header>
  <header guid="{E40C0D48-2A04-4B9E-9002-DC97FDDB5F95}" dateTime="2017-08-14T15:23:29" maxSheetId="3" userName="user416a" r:id="rId116" minRId="8457" maxRId="8463">
    <sheetIdMap count="2">
      <sheetId val="1"/>
      <sheetId val="2"/>
    </sheetIdMap>
  </header>
  <header guid="{54123EB6-7EEC-4880-AAF7-2F164864F98F}" dateTime="2017-08-14T15:29:46" maxSheetId="3" userName="user416a" r:id="rId117" minRId="8466" maxRId="8488">
    <sheetIdMap count="2">
      <sheetId val="1"/>
      <sheetId val="2"/>
    </sheetIdMap>
  </header>
  <header guid="{FA4DF407-AE94-4ADC-8124-AE92E818967E}" dateTime="2017-08-14T15:30:18" maxSheetId="3" userName="user416a" r:id="rId118" minRId="8491" maxRId="8729">
    <sheetIdMap count="2">
      <sheetId val="1"/>
      <sheetId val="2"/>
    </sheetIdMap>
  </header>
  <header guid="{B30D92AA-D23A-4AE1-BBE6-2789EBA41470}" dateTime="2017-08-14T15:31:39" maxSheetId="3" userName="user416a" r:id="rId119">
    <sheetIdMap count="2">
      <sheetId val="1"/>
      <sheetId val="2"/>
    </sheetIdMap>
  </header>
  <header guid="{6E64A1F6-A726-4284-9CD6-805E5774CE83}" dateTime="2017-08-21T09:17:21" maxSheetId="3" userName="user416a" r:id="rId120" minRId="8734" maxRId="8735">
    <sheetIdMap count="2">
      <sheetId val="1"/>
      <sheetId val="2"/>
    </sheetIdMap>
  </header>
  <header guid="{3FDD606C-F8E3-4497-8DEE-BD838BDA2DFE}" dateTime="2017-08-21T09:54:03" maxSheetId="3" userName="user" r:id="rId121" minRId="8738" maxRId="8745">
    <sheetIdMap count="2">
      <sheetId val="1"/>
      <sheetId val="2"/>
    </sheetIdMap>
  </header>
  <header guid="{32DB9EEF-91ED-434A-80C8-09C97C75D6F5}" dateTime="2017-08-21T09:57:15" maxSheetId="3" userName="user" r:id="rId122" minRId="8748" maxRId="8749">
    <sheetIdMap count="2">
      <sheetId val="1"/>
      <sheetId val="2"/>
    </sheetIdMap>
  </header>
  <header guid="{F6B930AB-BE88-4899-8770-C1F20D687DF1}" dateTime="2017-08-21T14:45:02" maxSheetId="3" userName="user416a" r:id="rId123" minRId="8750" maxRId="8759">
    <sheetIdMap count="2">
      <sheetId val="1"/>
      <sheetId val="2"/>
    </sheetIdMap>
  </header>
  <header guid="{2BF16A4A-2BAD-415E-BDF1-90DC7E04BA8E}" dateTime="2017-08-21T14:47:36" maxSheetId="3" userName="user416a" r:id="rId124" minRId="8762" maxRId="8772">
    <sheetIdMap count="2">
      <sheetId val="1"/>
      <sheetId val="2"/>
    </sheetIdMap>
  </header>
  <header guid="{B5BF4BDD-94D0-4D6D-B0AD-777747416A3E}" dateTime="2017-08-21T14:48:53" maxSheetId="3" userName="user416a" r:id="rId125" minRId="8775" maxRId="8777">
    <sheetIdMap count="2">
      <sheetId val="1"/>
      <sheetId val="2"/>
    </sheetIdMap>
  </header>
  <header guid="{598C6FAC-608A-4CDF-B151-9332E34E1732}" dateTime="2017-08-21T14:49:44" maxSheetId="3" userName="user416a" r:id="rId126" minRId="8780">
    <sheetIdMap count="2">
      <sheetId val="1"/>
      <sheetId val="2"/>
    </sheetIdMap>
  </header>
  <header guid="{E94F75D5-1AB6-4484-8C1C-BCDE07B9FBA7}" dateTime="2017-08-21T14:52:14" maxSheetId="3" userName="user416a" r:id="rId127" minRId="8783">
    <sheetIdMap count="2">
      <sheetId val="1"/>
      <sheetId val="2"/>
    </sheetIdMap>
  </header>
  <header guid="{5E48C491-EE8A-4ABB-95B0-4CF09480E2DA}" dateTime="2017-08-21T14:52:55" maxSheetId="3" userName="user416a" r:id="rId128">
    <sheetIdMap count="2">
      <sheetId val="1"/>
      <sheetId val="2"/>
    </sheetIdMap>
  </header>
  <header guid="{58170385-0350-4D53-973A-A05DDD77499D}" dateTime="2017-08-21T14:54:04" maxSheetId="3" userName="user416a" r:id="rId129" minRId="8788">
    <sheetIdMap count="2">
      <sheetId val="1"/>
      <sheetId val="2"/>
    </sheetIdMap>
  </header>
  <header guid="{F8253050-333D-4049-BF89-70334419D47F}" dateTime="2017-08-21T14:56:10" maxSheetId="3" userName="user416a" r:id="rId130" minRId="8791" maxRId="8792">
    <sheetIdMap count="2">
      <sheetId val="1"/>
      <sheetId val="2"/>
    </sheetIdMap>
  </header>
  <header guid="{195FE028-CE4F-4874-A3C8-31877435DD54}" dateTime="2017-08-21T14:58:02" maxSheetId="3" userName="user416a" r:id="rId131">
    <sheetIdMap count="2">
      <sheetId val="1"/>
      <sheetId val="2"/>
    </sheetIdMap>
  </header>
  <header guid="{E14FF33B-F73F-4E18-AAD7-DF220212C673}" dateTime="2017-08-21T15:00:00" maxSheetId="3" userName="user416a" r:id="rId132" minRId="8797">
    <sheetIdMap count="2">
      <sheetId val="1"/>
      <sheetId val="2"/>
    </sheetIdMap>
  </header>
  <header guid="{27DA3D86-C561-4056-AEF6-7A2CCC473BC7}" dateTime="2017-08-21T15:14:37" maxSheetId="3" userName="user416a" r:id="rId133">
    <sheetIdMap count="2">
      <sheetId val="1"/>
      <sheetId val="2"/>
    </sheetIdMap>
  </header>
  <header guid="{9329D798-6E23-4507-9243-52420B562417}" dateTime="2017-08-21T15:25:49" maxSheetId="3" userName="user416a" r:id="rId134">
    <sheetIdMap count="2">
      <sheetId val="1"/>
      <sheetId val="2"/>
    </sheetIdMap>
  </header>
  <header guid="{9E77CCC8-7F05-4C85-93AE-59A9AC5A3059}" dateTime="2017-08-21T15:30:34" maxSheetId="3" userName="user416a" r:id="rId135" minRId="8804" maxRId="8818">
    <sheetIdMap count="2">
      <sheetId val="1"/>
      <sheetId val="2"/>
    </sheetIdMap>
  </header>
  <header guid="{E712CFB2-AE5E-4687-B7BA-5E60217FA1AA}" dateTime="2017-08-21T15:30:59" maxSheetId="3" userName="user416a" r:id="rId136">
    <sheetIdMap count="2">
      <sheetId val="1"/>
      <sheetId val="2"/>
    </sheetIdMap>
  </header>
  <header guid="{CBC0E1D7-E971-4743-9054-0F01F46A30B5}" dateTime="2017-08-21T15:31:22" maxSheetId="3" userName="user416a" r:id="rId137" minRId="8823">
    <sheetIdMap count="2">
      <sheetId val="1"/>
      <sheetId val="2"/>
    </sheetIdMap>
  </header>
  <header guid="{FB77790A-4081-4C1D-A56B-1EC1BFF05754}" dateTime="2017-08-21T15:31:40" maxSheetId="3" userName="user416a" r:id="rId138" minRId="8826" maxRId="9054">
    <sheetIdMap count="2">
      <sheetId val="1"/>
      <sheetId val="2"/>
    </sheetIdMap>
  </header>
  <header guid="{7BFB6816-D968-47C1-8BF3-70B44D8656F2}" dateTime="2017-08-21T15:32:05" maxSheetId="3" userName="user416a" r:id="rId139">
    <sheetIdMap count="2">
      <sheetId val="1"/>
      <sheetId val="2"/>
    </sheetIdMap>
  </header>
  <header guid="{DE90BB95-3153-4DDB-89AB-B8CD754B4BFD}" dateTime="2017-08-28T10:26:31" maxSheetId="3" userName="user" r:id="rId140">
    <sheetIdMap count="2">
      <sheetId val="1"/>
      <sheetId val="2"/>
    </sheetIdMap>
  </header>
  <header guid="{175C9169-6FA6-4A29-BD24-D33D7D2D5702}" dateTime="2017-08-28T10:30:04" maxSheetId="3" userName="user" r:id="rId141" minRId="9061" maxRId="9067">
    <sheetIdMap count="2">
      <sheetId val="1"/>
      <sheetId val="2"/>
    </sheetIdMap>
  </header>
  <header guid="{6BCEB44C-C55A-4188-B65A-885C9504B034}" dateTime="2017-08-28T10:33:15" maxSheetId="3" userName="user" r:id="rId142" minRId="9070" maxRId="9072">
    <sheetIdMap count="2">
      <sheetId val="1"/>
      <sheetId val="2"/>
    </sheetIdMap>
  </header>
  <header guid="{654F0115-489A-47D7-88AA-7C0163C4ED9B}" dateTime="2017-08-28T10:37:36" maxSheetId="3" userName="user" r:id="rId143" minRId="9073" maxRId="9074">
    <sheetIdMap count="2">
      <sheetId val="1"/>
      <sheetId val="2"/>
    </sheetIdMap>
  </header>
  <header guid="{8725E785-9F2E-4366-B783-6290ACA24245}" dateTime="2017-08-28T14:50:41" maxSheetId="3" userName="user416a" r:id="rId144" minRId="9075" maxRId="9081">
    <sheetIdMap count="2">
      <sheetId val="1"/>
      <sheetId val="2"/>
    </sheetIdMap>
  </header>
  <header guid="{4020FD6D-86EB-47E0-9E6F-35C319D0E4CF}" dateTime="2017-08-28T14:52:47" maxSheetId="3" userName="user416a" r:id="rId145" minRId="9084" maxRId="9091">
    <sheetIdMap count="2">
      <sheetId val="1"/>
      <sheetId val="2"/>
    </sheetIdMap>
  </header>
  <header guid="{66FFF70F-5B99-47CB-B6B6-C1D1AADC2955}" dateTime="2017-08-28T14:54:13" maxSheetId="3" userName="user416a" r:id="rId146" minRId="9094" maxRId="9097">
    <sheetIdMap count="2">
      <sheetId val="1"/>
      <sheetId val="2"/>
    </sheetIdMap>
  </header>
  <header guid="{5393A069-FA21-48A9-B9FA-8473FD4F3282}" dateTime="2017-08-28T14:57:55" maxSheetId="3" userName="user416a" r:id="rId147" minRId="9100" maxRId="9103">
    <sheetIdMap count="2">
      <sheetId val="1"/>
      <sheetId val="2"/>
    </sheetIdMap>
  </header>
  <header guid="{FE8E49D1-4C4B-4111-8F88-DEE66FD2B1E6}" dateTime="2017-08-28T15:00:17" maxSheetId="3" userName="user416a" r:id="rId148" minRId="9106" maxRId="9107">
    <sheetIdMap count="2">
      <sheetId val="1"/>
      <sheetId val="2"/>
    </sheetIdMap>
  </header>
  <header guid="{B46C4359-3BC4-4AE5-A35E-BBFDF46B75F2}" dateTime="2017-08-28T15:11:42" maxSheetId="3" userName="user416a" r:id="rId149" minRId="9110" maxRId="9117">
    <sheetIdMap count="2">
      <sheetId val="1"/>
      <sheetId val="2"/>
    </sheetIdMap>
  </header>
  <header guid="{9925A88F-3DC5-4CED-837B-35339934CF1B}" dateTime="2017-08-28T15:12:01" maxSheetId="3" userName="user416a" r:id="rId150" minRId="9120" maxRId="9337">
    <sheetIdMap count="2">
      <sheetId val="1"/>
      <sheetId val="2"/>
    </sheetIdMap>
  </header>
  <header guid="{82B92D52-B7D3-4E23-996D-1D7B0C7DBF87}" dateTime="2017-08-28T15:21:44" maxSheetId="3" userName="user416a" r:id="rId151">
    <sheetIdMap count="2">
      <sheetId val="1"/>
      <sheetId val="2"/>
    </sheetIdMap>
  </header>
  <header guid="{7808DA3D-A01B-4F1C-9BB7-E26E81A2B08B}" dateTime="2017-09-01T11:53:53" maxSheetId="3" userName="user416a" r:id="rId152" minRId="9342" maxRId="9343">
    <sheetIdMap count="2">
      <sheetId val="1"/>
      <sheetId val="2"/>
    </sheetIdMap>
  </header>
  <header guid="{825BE9F5-3F29-4EA0-A2F8-915E2DCE07E3}" dateTime="2017-09-01T12:06:52" maxSheetId="3" userName="user416a" r:id="rId153">
    <sheetIdMap count="2">
      <sheetId val="1"/>
      <sheetId val="2"/>
    </sheetIdMap>
  </header>
  <header guid="{15AED65F-7E96-4EC0-A495-E2132BFDB0F4}" dateTime="2017-09-01T12:10:33" maxSheetId="3" userName="user416a" r:id="rId154">
    <sheetIdMap count="2">
      <sheetId val="1"/>
      <sheetId val="2"/>
    </sheetIdMap>
  </header>
  <header guid="{CEE8028E-D67F-4BB4-A00B-CF2F6A0C15EE}" dateTime="2017-09-01T12:11:14" maxSheetId="3" userName="user416a" r:id="rId155">
    <sheetIdMap count="2">
      <sheetId val="1"/>
      <sheetId val="2"/>
    </sheetIdMap>
  </header>
  <header guid="{CE3ACC3E-8006-4249-960B-7FC18C989CAC}" dateTime="2017-09-01T13:22:34" maxSheetId="3" userName="user416a" r:id="rId156">
    <sheetIdMap count="2">
      <sheetId val="1"/>
      <sheetId val="2"/>
    </sheetIdMap>
  </header>
  <header guid="{3500996C-CD79-488B-B050-40569D21F418}" dateTime="2017-09-01T13:23:31" maxSheetId="3" userName="user416a" r:id="rId157">
    <sheetIdMap count="2">
      <sheetId val="1"/>
      <sheetId val="2"/>
    </sheetIdMap>
  </header>
  <header guid="{89D0BBA8-A4CC-47B1-A052-E6716BFF339B}" dateTime="2017-09-01T13:24:59" maxSheetId="3" userName="user416a" r:id="rId158">
    <sheetIdMap count="2">
      <sheetId val="1"/>
      <sheetId val="2"/>
    </sheetIdMap>
  </header>
  <header guid="{A6FB5E4C-310E-42DF-AF50-EC5BE46062CA}" dateTime="2017-09-01T13:30:47" maxSheetId="3" userName="user416a" r:id="rId159" minRId="9358" maxRId="9361">
    <sheetIdMap count="2">
      <sheetId val="1"/>
      <sheetId val="2"/>
    </sheetIdMap>
  </header>
  <header guid="{BA0A1050-4AB5-43D0-9294-7048756D4058}" dateTime="2017-09-01T14:15:08" maxSheetId="3" userName="user416a" r:id="rId160" minRId="9364" maxRId="9373">
    <sheetIdMap count="2">
      <sheetId val="1"/>
      <sheetId val="2"/>
    </sheetIdMap>
  </header>
  <header guid="{DB32CDF8-4FED-4D9A-8320-51D167C3787E}" dateTime="2017-09-01T14:15:18" maxSheetId="3" userName="user416a" r:id="rId161">
    <sheetIdMap count="2">
      <sheetId val="1"/>
      <sheetId val="2"/>
    </sheetIdMap>
  </header>
  <header guid="{7E2AA9CB-ECE6-4D28-A978-5F1FC0E4E41E}" dateTime="2017-09-01T14:18:21" maxSheetId="3" userName="user416a" r:id="rId162" minRId="9378">
    <sheetIdMap count="2">
      <sheetId val="1"/>
      <sheetId val="2"/>
    </sheetIdMap>
  </header>
  <header guid="{0C057119-7054-42C7-B362-2D307B4E5473}" dateTime="2017-09-01T14:22:28" maxSheetId="3" userName="user416a" r:id="rId163" minRId="9381" maxRId="9393">
    <sheetIdMap count="2">
      <sheetId val="1"/>
      <sheetId val="2"/>
    </sheetIdMap>
  </header>
  <header guid="{D802ACE3-86C3-4D74-947A-36F649ABD54D}" dateTime="2017-09-01T14:24:59" maxSheetId="3" userName="user416a" r:id="rId164" minRId="9396">
    <sheetIdMap count="2">
      <sheetId val="1"/>
      <sheetId val="2"/>
    </sheetIdMap>
  </header>
  <header guid="{0D5C61DD-ACA3-494A-8C1C-99E25199DC4D}" dateTime="2017-09-01T14:27:45" maxSheetId="3" userName="user416a" r:id="rId165">
    <sheetIdMap count="2">
      <sheetId val="1"/>
      <sheetId val="2"/>
    </sheetIdMap>
  </header>
  <header guid="{6A1E203D-1812-4C23-A060-E1235E480EC5}" dateTime="2017-09-01T14:28:09" maxSheetId="3" userName="user416a" r:id="rId166">
    <sheetIdMap count="2">
      <sheetId val="1"/>
      <sheetId val="2"/>
    </sheetIdMap>
  </header>
  <header guid="{0FFAA23B-B09C-41C1-A1C1-773488C5B629}" dateTime="2017-09-01T14:29:46" maxSheetId="3" userName="user416a" r:id="rId167" minRId="9403" maxRId="9408">
    <sheetIdMap count="2">
      <sheetId val="1"/>
      <sheetId val="2"/>
    </sheetIdMap>
  </header>
  <header guid="{FB13810D-B4C9-48F1-AA12-7F521EEF3D2D}" dateTime="2017-09-04T12:07:26" maxSheetId="3" userName="user" r:id="rId168" minRId="9411" maxRId="9419">
    <sheetIdMap count="2">
      <sheetId val="1"/>
      <sheetId val="2"/>
    </sheetIdMap>
  </header>
  <header guid="{B3F460FF-3023-43C5-95F1-3A2C829AA88E}" dateTime="2017-09-04T12:10:42" maxSheetId="3" userName="user" r:id="rId169" minRId="9422" maxRId="9424">
    <sheetIdMap count="2">
      <sheetId val="1"/>
      <sheetId val="2"/>
    </sheetIdMap>
  </header>
  <header guid="{A6DA72D2-9277-4433-A4DA-B7F0AD9E2665}" dateTime="2017-09-04T15:44:29" maxSheetId="3" userName="user416a" r:id="rId170" minRId="9425" maxRId="9434">
    <sheetIdMap count="2">
      <sheetId val="1"/>
      <sheetId val="2"/>
    </sheetIdMap>
  </header>
  <header guid="{71E093F3-5302-43DC-94E9-275E0DA9AD50}" dateTime="2017-09-04T15:48:42" maxSheetId="3" userName="user416a" r:id="rId171" minRId="9437" maxRId="9460">
    <sheetIdMap count="2">
      <sheetId val="1"/>
      <sheetId val="2"/>
    </sheetIdMap>
  </header>
  <header guid="{790F2EE5-13E2-4092-88C5-22632DDB8BF7}" dateTime="2017-09-04T15:55:34" maxSheetId="3" userName="user416a" r:id="rId172" minRId="9463" maxRId="9466">
    <sheetIdMap count="2">
      <sheetId val="1"/>
      <sheetId val="2"/>
    </sheetIdMap>
  </header>
  <header guid="{9A336F31-3F97-418E-BAE8-7920F23C78F3}" dateTime="2017-09-04T16:01:40" maxSheetId="3" userName="user416a" r:id="rId173" minRId="9469" maxRId="9486">
    <sheetIdMap count="2">
      <sheetId val="1"/>
      <sheetId val="2"/>
    </sheetIdMap>
  </header>
  <header guid="{E3528EC0-CFCA-4A26-9BEF-1BCB6B62F4C6}" dateTime="2017-09-04T16:02:25" maxSheetId="3" userName="user416a" r:id="rId174">
    <sheetIdMap count="2">
      <sheetId val="1"/>
      <sheetId val="2"/>
    </sheetIdMap>
  </header>
  <header guid="{3F3B6BA7-2487-4D4C-A154-66923199A2AC}" dateTime="2017-09-04T16:02:42" maxSheetId="3" userName="user416a" r:id="rId175" minRId="9491" maxRId="9743">
    <sheetIdMap count="2">
      <sheetId val="1"/>
      <sheetId val="2"/>
    </sheetIdMap>
  </header>
  <header guid="{A86C5626-81F1-4D9C-9404-89E9231CBA47}" dateTime="2017-09-04T16:07:07" maxSheetId="3" userName="user416a" r:id="rId17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2" sId="1" numFmtId="4">
    <oc r="C24">
      <f>617202.69+23745.145</f>
    </oc>
    <nc r="C24">
      <v>708419.20600000001</v>
    </nc>
  </rcc>
  <rcc rId="7953" sId="1" numFmtId="4">
    <oc r="C25">
      <v>13262.066000000001</v>
    </oc>
    <nc r="C25">
      <v>15177.955</v>
    </nc>
  </rcc>
  <rcc rId="7954" sId="1" numFmtId="4">
    <oc r="C26">
      <v>2910.9160000000002</v>
    </oc>
    <nc r="C26">
      <v>3327.35</v>
    </nc>
  </rcc>
  <rcc rId="7955" sId="1" numFmtId="4">
    <oc r="C27">
      <v>71.825000000000003</v>
    </oc>
    <nc r="C27">
      <v>75.575000000000003</v>
    </nc>
  </rcc>
  <rcc rId="7956" sId="1" numFmtId="4">
    <oc r="C28">
      <v>182.024</v>
    </oc>
    <nc r="C28">
      <v>209.506</v>
    </nc>
  </rcc>
  <rcc rId="7957" sId="1" numFmtId="4">
    <oc r="C29">
      <v>810.72900000000004</v>
    </oc>
    <nc r="C29">
      <v>844.59100000000001</v>
    </nc>
  </rcc>
  <rcc rId="7958" sId="1" numFmtId="4">
    <oc r="D24">
      <f>623398.069+6.235</f>
    </oc>
    <nc r="D24">
      <v>626817.04299999995</v>
    </nc>
  </rcc>
  <rcc rId="7959" sId="1" numFmtId="4">
    <oc r="D25">
      <f>12582.344+5.14472</f>
    </oc>
    <nc r="D25">
      <v>12711.588</v>
    </nc>
  </rcc>
  <rcc rId="7960" sId="1" numFmtId="4">
    <oc r="D26">
      <f>2769.407+1089.84</f>
    </oc>
    <nc r="D26">
      <v>2797.7979999999998</v>
    </nc>
  </rcc>
  <rcc rId="7961" sId="1" numFmtId="4">
    <oc r="D28">
      <v>180.06800000000001</v>
    </oc>
    <nc r="D28">
      <v>192.34</v>
    </nc>
  </rcc>
  <rcc rId="7962" sId="1" numFmtId="4">
    <oc r="D29">
      <v>645.88099999999997</v>
    </oc>
    <nc r="D29">
      <v>664.03599999999994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5" sId="1" numFmtId="4">
    <oc r="C32">
      <v>295979.86599999998</v>
    </oc>
    <nc r="C32">
      <v>339996.16600000003</v>
    </nc>
  </rcc>
  <rcc rId="7966" sId="1" numFmtId="4">
    <oc r="C33">
      <v>278296.89600000001</v>
    </oc>
    <nc r="C33">
      <v>294330.12199999997</v>
    </nc>
  </rcc>
  <rcc rId="7967" sId="1" numFmtId="4">
    <oc r="D33">
      <v>277526.16499999998</v>
    </oc>
    <nc r="D33">
      <v>279731.67700000003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8" sId="1" numFmtId="4">
    <oc r="C34">
      <v>4398.3239999999996</v>
    </oc>
    <nc r="C34">
      <v>4734.0079999999998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5" sId="1" numFmtId="4">
    <oc r="C24">
      <v>708449.20600000001</v>
    </oc>
    <nc r="C24">
      <v>708493.30599999998</v>
    </nc>
  </rcc>
  <rcc rId="8426" sId="1" numFmtId="4">
    <oc r="D24">
      <f>626800.419+16.625</f>
    </oc>
    <nc r="D24">
      <v>676799.43900000001</v>
    </nc>
  </rcc>
  <rcc rId="8427" sId="1" numFmtId="4">
    <oc r="D25">
      <v>12711.588</v>
    </oc>
    <nc r="D25">
      <v>13330.373</v>
    </nc>
  </rcc>
  <rcc rId="8428" sId="1" numFmtId="4">
    <oc r="D26">
      <v>2797.7979999999998</v>
    </oc>
    <nc r="D26">
      <v>2932.5659999999998</v>
    </nc>
  </rcc>
  <rcc rId="8429" sId="1" numFmtId="4">
    <oc r="D27">
      <v>68.05</v>
    </oc>
    <nc r="D27">
      <v>68.849999999999994</v>
    </nc>
  </rcc>
  <rcc rId="8430" sId="1" numFmtId="4">
    <oc r="C28">
      <v>209.506</v>
    </oc>
    <nc r="C28">
      <v>209.566</v>
    </nc>
  </rcc>
  <rcc rId="8431" sId="1" numFmtId="4">
    <oc r="D28">
      <v>192.34</v>
    </oc>
    <nc r="D28">
      <v>205.958</v>
    </nc>
  </rcc>
  <rcc rId="8432" sId="1" numFmtId="4">
    <oc r="D29">
      <v>664.03599999999994</v>
    </oc>
    <nc r="D29">
      <v>665.149</v>
    </nc>
  </rcc>
  <rcc rId="8433" sId="1" numFmtId="4">
    <oc r="B24">
      <f>887858.45+41786</f>
    </oc>
    <nc r="B24">
      <v>1025732.05</v>
    </nc>
  </rcc>
  <rcc rId="8434" sId="1" numFmtId="4">
    <oc r="D32">
      <v>291582.93800000002</v>
    </oc>
    <nc r="D32">
      <v>327901.68900000001</v>
    </nc>
  </rcc>
  <rcc rId="8435" sId="1" numFmtId="4">
    <oc r="B33">
      <v>300573.2</v>
    </oc>
    <nc r="B33">
      <v>396660.8</v>
    </nc>
  </rcc>
  <rcc rId="8436" sId="1" numFmtId="4">
    <oc r="C33">
      <v>294330.12199999997</v>
    </oc>
    <nc r="C33">
      <v>300299.92200000002</v>
    </nc>
  </rcc>
  <rcc rId="8437" sId="1" numFmtId="4">
    <oc r="D33">
      <v>279731.67700000003</v>
    </oc>
    <nc r="D33">
      <v>291932.57699999999</v>
    </nc>
  </rcc>
  <rcc rId="8438" sId="1" numFmtId="4">
    <oc r="D34">
      <v>1157.7429999999999</v>
    </oc>
    <nc r="D34">
      <v>1177.4280000000001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 numFmtId="4">
    <oc r="C33">
      <v>300299.92200000002</v>
    </oc>
    <nc r="C33">
      <v>294604.22200000001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 numFmtId="4">
    <oc r="C24">
      <v>708493.30599999998</v>
    </oc>
    <nc r="C24">
      <v>708319.30599999998</v>
    </nc>
  </rcc>
  <rcc rId="8739" sId="1" numFmtId="4">
    <oc r="D25">
      <v>13330.373</v>
    </oc>
    <nc r="D25">
      <v>13507.339</v>
    </nc>
  </rcc>
  <rcc rId="8740" sId="1" numFmtId="4">
    <oc r="C26">
      <v>3327.35</v>
    </oc>
    <nc r="C26">
      <v>3334.326</v>
    </nc>
  </rcc>
  <rcc rId="8741" sId="1" numFmtId="4">
    <oc r="D26">
      <v>2932.5659999999998</v>
    </oc>
    <nc r="D26">
      <v>2972.7930000000001</v>
    </nc>
  </rcc>
  <rcc rId="8742" sId="1" numFmtId="4">
    <oc r="D27">
      <v>68.849999999999994</v>
    </oc>
    <nc r="D27">
      <v>69.894000000000005</v>
    </nc>
  </rcc>
  <rcc rId="8743" sId="1" numFmtId="4">
    <oc r="D28">
      <v>205.958</v>
    </oc>
    <nc r="D28">
      <v>209.44200000000001</v>
    </nc>
  </rcc>
  <rcc rId="8744" sId="1" numFmtId="4">
    <oc r="D29">
      <v>665.149</v>
    </oc>
    <nc r="D29">
      <v>669.89099999999996</v>
    </nc>
  </rcc>
  <rcc rId="8745" sId="1" numFmtId="4">
    <oc r="D34">
      <v>1177.4280000000001</v>
    </oc>
    <nc r="D34">
      <v>1562.9280000000001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 numFmtId="4">
    <oc r="C33">
      <v>294604.22200000001</v>
    </oc>
    <nc r="C33">
      <v>294430.22200000001</v>
    </nc>
  </rcc>
  <rcc rId="8749" sId="1" numFmtId="4">
    <oc r="D33">
      <v>291932.57699999999</v>
    </oc>
    <nc r="D33">
      <v>292859.17200000002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61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062" sId="1" numFmtId="4">
    <oc r="C24">
      <v>708319.30599999998</v>
    </oc>
    <nc r="C24">
      <v>754990.50600000005</v>
    </nc>
  </rcc>
  <rcc rId="9063" sId="1" numFmtId="4">
    <oc r="D24">
      <f>683935.063+465.171</f>
    </oc>
    <nc r="D24">
      <v>735612.59199999995</v>
    </nc>
  </rcc>
  <rcc rId="9064" sId="1" numFmtId="4">
    <oc r="D25">
      <v>13507.339</v>
    </oc>
    <nc r="D25">
      <v>13645.656000000001</v>
    </nc>
  </rcc>
  <rcc rId="9065" sId="1" numFmtId="4">
    <oc r="D26">
      <v>2972.7930000000001</v>
    </oc>
    <nc r="D26">
      <v>3004.6619999999998</v>
    </nc>
  </rcc>
  <rcc rId="9066" sId="1" numFmtId="4">
    <oc r="D29">
      <v>669.89099999999996</v>
    </oc>
    <nc r="D29">
      <v>673.73</v>
    </nc>
  </rcc>
  <rcc rId="9067" sId="1" numFmtId="4">
    <oc r="D34">
      <v>1562.9280000000001</v>
    </oc>
    <nc r="D34">
      <v>1608.4459999999999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466" sId="1" numFmtId="4">
    <oc r="B13">
      <v>99369.654750000002</v>
    </oc>
    <nc r="B13">
      <v>100693.255</v>
    </nc>
  </rcc>
  <rcc rId="8467" sId="1" numFmtId="4">
    <oc r="C13">
      <v>77741.866999999998</v>
    </oc>
    <nc r="C13">
      <v>77843.467000000004</v>
    </nc>
  </rcc>
  <rcc rId="8468" sId="1" numFmtId="4">
    <oc r="D13">
      <f>31643.629+4179.065</f>
    </oc>
    <nc r="D13">
      <v>37334.472000000002</v>
    </nc>
  </rcc>
  <rcc rId="8469" sId="1" numFmtId="4">
    <oc r="B22">
      <v>26935.287</v>
    </oc>
    <nc r="B22">
      <v>27602.287</v>
    </nc>
  </rcc>
  <rcc rId="8470" sId="1" numFmtId="4">
    <oc r="C22">
      <v>22717.287</v>
    </oc>
    <nc r="C22">
      <v>23051.287</v>
    </nc>
  </rcc>
  <rcc rId="8471" sId="1">
    <oc r="D22">
      <f>10989.708+1756.842</f>
    </oc>
    <nc r="D22">
      <f>12746.55+9.98</f>
    </nc>
  </rcc>
  <rcc rId="8472" sId="1" numFmtId="4">
    <oc r="B41">
      <v>19552.345000000001</v>
    </oc>
    <nc r="B41">
      <v>19660.345000000001</v>
    </nc>
  </rcc>
  <rcc rId="8473" sId="1" numFmtId="4">
    <oc r="D41">
      <v>3243.1080000000002</v>
    </oc>
    <nc r="D41">
      <v>3324.2710000000002</v>
    </nc>
  </rcc>
  <rcc rId="8474" sId="1" numFmtId="4">
    <oc r="B48">
      <v>35781.512999999999</v>
    </oc>
    <nc r="B48">
      <v>35976.713000000003</v>
    </nc>
  </rcc>
  <rcc rId="8475" sId="1" numFmtId="4">
    <oc r="D48">
      <f>10972.733+30</f>
    </oc>
    <nc r="D48">
      <v>11031.476000000001</v>
    </nc>
  </rcc>
  <rcc rId="8476" sId="1" numFmtId="4">
    <oc r="D55">
      <v>3959.8629999999998</v>
    </oc>
    <nc r="D55">
      <v>4191.9059999999999</v>
    </nc>
  </rcc>
  <rcc rId="8477" sId="1" numFmtId="4">
    <oc r="B60">
      <v>232520.32842999999</v>
    </oc>
    <nc r="B60">
      <v>242068.32800000001</v>
    </nc>
  </rcc>
  <rcc rId="8478" sId="1" numFmtId="4">
    <oc r="C60">
      <v>189986.41200000001</v>
    </oc>
    <nc r="C60">
      <v>198387.21900000001</v>
    </nc>
  </rcc>
  <rcc rId="8479" sId="1" numFmtId="4">
    <oc r="D60">
      <v>57898.209000000003</v>
    </oc>
    <nc r="D60">
      <f>62373.482+1457.538</f>
    </nc>
  </rcc>
  <rcc rId="8480" sId="1" numFmtId="4">
    <oc r="B62">
      <v>223960.86199999999</v>
    </oc>
    <nc r="B62">
      <v>224052.86199999999</v>
    </nc>
  </rcc>
  <rcc rId="8481" sId="1" numFmtId="4">
    <oc r="C62">
      <v>158480.609</v>
    </oc>
    <nc r="C62">
      <v>158772.609</v>
    </nc>
  </rcc>
  <rcc rId="8482" sId="1" numFmtId="4">
    <oc r="D62">
      <v>33287.459000000003</v>
    </oc>
    <nc r="D62">
      <f>34463.943+900.646</f>
    </nc>
  </rcc>
  <rcc rId="8483" sId="1" numFmtId="4">
    <oc r="B65">
      <v>93550.675000000003</v>
    </oc>
    <nc r="B65">
      <v>94763.368000000002</v>
    </nc>
  </rcc>
  <rcc rId="8484" sId="1" numFmtId="4">
    <oc r="C65">
      <v>85723.19</v>
    </oc>
    <nc r="C65">
      <v>86935.883000000002</v>
    </nc>
  </rcc>
  <rcc rId="8485" sId="1" numFmtId="4">
    <oc r="D65">
      <v>30956.258000000002</v>
    </oc>
    <nc r="D65">
      <v>31167.202000000001</v>
    </nc>
  </rcc>
  <rcc rId="8486" sId="1" numFmtId="4">
    <oc r="B80">
      <v>58907.542000000001</v>
    </oc>
    <nc r="B80">
      <f>44017.8+3035.586+19551.056</f>
    </nc>
  </rcc>
  <rcc rId="8487" sId="1" numFmtId="4">
    <oc r="C80">
      <v>49124.49</v>
    </oc>
    <nc r="C80">
      <f>4177.59+44017.8+1240</f>
    </nc>
  </rcc>
  <rcc rId="8488" sId="1" numFmtId="4">
    <oc r="D80">
      <v>13588.239</v>
    </oc>
    <nc r="D80">
      <f>13573.306+14.933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8826" sId="2">
    <oc r="B5">
      <f>B6+B13</f>
    </oc>
    <nc r="B5">
      <f>B6+B13</f>
    </nc>
  </rcc>
  <rcc rId="8827" sId="2">
    <oc r="C5">
      <f>C6+C13</f>
    </oc>
    <nc r="C5">
      <f>C6+C13</f>
    </nc>
  </rcc>
  <rcc rId="8828" sId="2">
    <oc r="D5">
      <f>D6+D13</f>
    </oc>
    <nc r="D5">
      <f>D6+D13</f>
    </nc>
  </rcc>
  <rcc rId="8829" sId="2">
    <oc r="E5">
      <f>SUM(D5)/C5*100</f>
    </oc>
    <nc r="E5">
      <f>SUM(D5)/C5*100</f>
    </nc>
  </rcc>
  <rcc rId="8830" sId="2" numFmtId="4">
    <oc r="B6">
      <v>1028247.137</v>
    </oc>
    <nc r="B6">
      <v>1028262.137</v>
    </nc>
  </rcc>
  <rcc rId="8831" sId="2" numFmtId="4">
    <oc r="C6">
      <v>679501.00600000005</v>
    </oc>
    <nc r="C6">
      <v>679516.00600000005</v>
    </nc>
  </rcc>
  <rcc rId="8832" sId="2" numFmtId="4">
    <oc r="D6">
      <f>599742.768+13.44</f>
    </oc>
    <nc r="D6">
      <v>602467.679</v>
    </nc>
  </rcc>
  <rcc rId="8833" sId="2">
    <oc r="E6">
      <f>SUM(D6)/C6*100</f>
    </oc>
    <nc r="E6">
      <f>SUM(D6)/C6*100</f>
    </nc>
  </rcc>
  <rcc rId="8834" sId="2" numFmtId="4">
    <oc r="D7">
      <f>396755.141+3.602</f>
    </oc>
    <nc r="D7">
      <v>396805.78499999997</v>
    </nc>
  </rcc>
  <rcc rId="8835" sId="2">
    <oc r="E7">
      <f>SUM(D7)/C7*100</f>
    </oc>
    <nc r="E7">
      <f>SUM(D7)/C7*100</f>
    </nc>
  </rcc>
  <rcc rId="8836" sId="2" numFmtId="4">
    <oc r="D8">
      <f>88210.655+0.792</f>
    </oc>
    <nc r="D8">
      <v>88220.065000000002</v>
    </nc>
  </rcc>
  <rcc rId="8837" sId="2">
    <oc r="E8">
      <f>SUM(D8)/C8*100</f>
    </oc>
    <nc r="E8">
      <f>SUM(D8)/C8*100</f>
    </nc>
  </rcc>
  <rcc rId="8838" sId="2" numFmtId="4">
    <oc r="B9">
      <v>187.72900000000001</v>
    </oc>
    <nc r="B9">
      <v>187</v>
    </nc>
  </rcc>
  <rcc rId="8839" sId="2">
    <oc r="E9">
      <f>SUM(D9)/C9*100</f>
    </oc>
    <nc r="E9">
      <f>SUM(D9)/C9*100</f>
    </nc>
  </rcc>
  <rcc rId="8840" sId="2" numFmtId="4">
    <oc r="D10">
      <v>25928.588</v>
    </oc>
    <nc r="D10">
      <v>26674.870999999999</v>
    </nc>
  </rcc>
  <rcc rId="8841" sId="2">
    <oc r="E10">
      <f>SUM(D10)/C10*100</f>
    </oc>
    <nc r="E10">
      <f>SUM(D10)/C10*100</f>
    </nc>
  </rcc>
  <rcc rId="8842" sId="2" numFmtId="4">
    <oc r="D11">
      <v>48286.017999999996</v>
    </oc>
    <nc r="D11">
      <v>48457.398000000001</v>
    </nc>
  </rcc>
  <rcc rId="8843" sId="2">
    <oc r="E11">
      <f>SUM(D11)/C11*100</f>
    </oc>
    <nc r="E11">
      <f>SUM(D11)/C11*100</f>
    </nc>
  </rcc>
  <rcc rId="8844" sId="2">
    <oc r="B12">
      <f>SUM(B6)-B7-B8-B9-B10-B11</f>
    </oc>
    <nc r="B12">
      <f>SUM(B6)-B7-B8-B9-B10-B11</f>
    </nc>
  </rcc>
  <rcc rId="8845" sId="2">
    <oc r="C12">
      <f>SUM(C6)-C7-C8-C9-C10-C11</f>
    </oc>
    <nc r="C12">
      <f>SUM(C6)-C7-C8-C9-C10-C11</f>
    </nc>
  </rcc>
  <rcc rId="8846" sId="2">
    <oc r="D12">
      <f>SUM(D6)-D7-D8-D9-D10-D11</f>
    </oc>
    <nc r="D12">
      <f>SUM(D6)-D7-D8-D9-D10-D11</f>
    </nc>
  </rcc>
  <rcc rId="8847" sId="2">
    <oc r="E12">
      <f>SUM(D12)/C12*100</f>
    </oc>
    <nc r="E12">
      <f>SUM(D12)/C12*100</f>
    </nc>
  </rcc>
  <rcc rId="8848" sId="2" numFmtId="4">
    <oc r="D13">
      <v>37334.472000000002</v>
    </oc>
    <nc r="D13">
      <f>38395.766+22</f>
    </nc>
  </rcc>
  <rcc rId="8849" sId="2">
    <oc r="E13">
      <f>SUM(D13)/C13*100</f>
    </oc>
    <nc r="E13">
      <f>SUM(D13)/C13*100</f>
    </nc>
  </rcc>
  <rcc rId="8850" sId="2">
    <oc r="B14">
      <f>B15+B22</f>
    </oc>
    <nc r="B14">
      <f>B15+B22</f>
    </nc>
  </rcc>
  <rcc rId="8851" sId="2">
    <oc r="C14">
      <f>C15+C22</f>
    </oc>
    <nc r="C14">
      <f>C15+C22</f>
    </nc>
  </rcc>
  <rcc rId="8852" sId="2">
    <oc r="D14">
      <f>D15+D22</f>
    </oc>
    <nc r="D14">
      <f>D15+D22</f>
    </nc>
  </rcc>
  <rcc rId="8853" sId="2">
    <oc r="E14">
      <f>SUM(D14)/C14*100</f>
    </oc>
    <nc r="E14">
      <f>SUM(D14)/C14*100</f>
    </nc>
  </rcc>
  <rcc rId="8854" sId="2">
    <oc r="B15">
      <f>477284.214+29125.5</f>
    </oc>
    <nc r="B15">
      <f>477284.214+29125.5</f>
    </nc>
  </rcc>
  <rcc rId="8855" sId="2">
    <oc r="C15">
      <f>312716.761+19417</f>
    </oc>
    <nc r="C15">
      <f>312716.761+19417</f>
    </nc>
  </rcc>
  <rcc rId="8856" sId="2">
    <oc r="D15">
      <f>284439.891+398.409+18203.438</f>
    </oc>
    <nc r="D15">
      <f>285889.5+17938.688+19417</f>
    </nc>
  </rcc>
  <rcc rId="8857" sId="2">
    <oc r="E15">
      <f>SUM(D15)/C15*100</f>
    </oc>
    <nc r="E15">
      <f>SUM(D15)/C15*100</f>
    </nc>
  </rcc>
  <rcc rId="8858" sId="2">
    <oc r="B21">
      <f>SUM(B15)-B16-B17-B18-B19-B20</f>
    </oc>
    <nc r="B21">
      <f>SUM(B15)-B16-B17-B18-B19-B20</f>
    </nc>
  </rcc>
  <rcc rId="8859" sId="2">
    <oc r="C21">
      <f>SUM(C15)-C16-C17-C18-C19-C20</f>
    </oc>
    <nc r="C21">
      <f>SUM(C15)-C16-C17-C18-C19-C20</f>
    </nc>
  </rcc>
  <rcc rId="8860" sId="2">
    <oc r="D21">
      <f>SUM(D15)-D16-D17-D18-D19-D20</f>
    </oc>
    <nc r="D21">
      <f>SUM(D15)-D16-D17-D18-D19-D20</f>
    </nc>
  </rcc>
  <rcc rId="8861" sId="2">
    <oc r="E21">
      <f>SUM(D21)/C21*100</f>
    </oc>
    <nc r="E21">
      <f>SUM(D21)/C21*100</f>
    </nc>
  </rcc>
  <rcc rId="8862" sId="2" numFmtId="4">
    <oc r="B22">
      <v>27602.287</v>
    </oc>
    <nc r="B22">
      <v>28052.287</v>
    </nc>
  </rcc>
  <rcc rId="8863" sId="2" numFmtId="4">
    <oc r="C22">
      <v>23051.287</v>
    </oc>
    <nc r="C22">
      <v>23501.287</v>
    </nc>
  </rcc>
  <rcc rId="8864" sId="2">
    <oc r="D22">
      <f>12746.55+9.98</f>
    </oc>
    <nc r="D22">
      <f>14995.293+450</f>
    </nc>
  </rcc>
  <rcc rId="8865" sId="2">
    <oc r="E22">
      <f>SUM(D22)/C22*100</f>
    </oc>
    <nc r="E22">
      <f>SUM(D22)/C22*100</f>
    </nc>
  </rcc>
  <rcc rId="8866" sId="2">
    <oc r="B23">
      <f>B24+B34</f>
    </oc>
    <nc r="B23">
      <f>B24+B34</f>
    </nc>
  </rcc>
  <rcc rId="8867" sId="2">
    <oc r="C23">
      <f>C24+C34</f>
    </oc>
    <nc r="C23">
      <f>C24+C34</f>
    </nc>
  </rcc>
  <rcc rId="8868" sId="2">
    <oc r="D23">
      <f>D24+D34</f>
    </oc>
    <nc r="D23">
      <f>D24+D34</f>
    </nc>
  </rcc>
  <rcc rId="8869" sId="2">
    <oc r="E23">
      <f>SUM(D23)/C23*100</f>
    </oc>
    <nc r="E23">
      <f>SUM(D23)/C23*100</f>
    </nc>
  </rcc>
  <rcc rId="8870" sId="2" numFmtId="4">
    <oc r="C24">
      <v>708493.30599999998</v>
    </oc>
    <nc r="C24">
      <v>708319.30599999998</v>
    </nc>
  </rcc>
  <rcc rId="8871" sId="2" numFmtId="4">
    <oc r="D24">
      <v>676799.43900000001</v>
    </oc>
    <nc r="D24">
      <f>683935.063+465.171</f>
    </nc>
  </rcc>
  <rcc rId="8872" sId="2">
    <oc r="E24">
      <f>SUM(D24)/C24*100</f>
    </oc>
    <nc r="E24">
      <f>SUM(D24)/C24*100</f>
    </nc>
  </rcc>
  <rcc rId="8873" sId="2" numFmtId="4">
    <oc r="D25">
      <v>13330.373</v>
    </oc>
    <nc r="D25">
      <v>13507.339</v>
    </nc>
  </rcc>
  <rcc rId="8874" sId="2">
    <oc r="E25">
      <f>SUM(D25)/C25*100</f>
    </oc>
    <nc r="E25">
      <f>SUM(D25)/C25*100</f>
    </nc>
  </rcc>
  <rcc rId="8875" sId="2" numFmtId="4">
    <oc r="C26">
      <v>3327.35</v>
    </oc>
    <nc r="C26">
      <v>3334.326</v>
    </nc>
  </rcc>
  <rcc rId="8876" sId="2" numFmtId="4">
    <oc r="D26">
      <v>2932.5659999999998</v>
    </oc>
    <nc r="D26">
      <v>2972.7930000000001</v>
    </nc>
  </rcc>
  <rcc rId="8877" sId="2">
    <oc r="E26">
      <f>SUM(D26)/C26*100</f>
    </oc>
    <nc r="E26">
      <f>SUM(D26)/C26*100</f>
    </nc>
  </rcc>
  <rcc rId="8878" sId="2" numFmtId="4">
    <oc r="D27">
      <v>68.849999999999994</v>
    </oc>
    <nc r="D27">
      <v>69.894000000000005</v>
    </nc>
  </rcc>
  <rcc rId="8879" sId="2">
    <oc r="E27">
      <f>SUM(D27)/C27*100</f>
    </oc>
    <nc r="E27">
      <f>SUM(D27)/C27*100</f>
    </nc>
  </rcc>
  <rcc rId="8880" sId="2" numFmtId="4">
    <oc r="D28">
      <v>205.958</v>
    </oc>
    <nc r="D28">
      <v>209.44200000000001</v>
    </nc>
  </rcc>
  <rcc rId="8881" sId="2">
    <oc r="E28">
      <f>SUM(D28)/C28*100</f>
    </oc>
    <nc r="E28">
      <f>SUM(D28)/C28*100</f>
    </nc>
  </rcc>
  <rcc rId="8882" sId="2" numFmtId="4">
    <oc r="D29">
      <v>665.149</v>
    </oc>
    <nc r="D29">
      <v>669.89099999999996</v>
    </nc>
  </rcc>
  <rcc rId="8883" sId="2">
    <oc r="E29">
      <f>SUM(D29)/C29*100</f>
    </oc>
    <nc r="E29">
      <f>SUM(D29)/C29*100</f>
    </nc>
  </rcc>
  <rcc rId="8884" sId="2">
    <oc r="B30">
      <f>SUM(B24)-B25-B26-B27-B28-B29</f>
    </oc>
    <nc r="B30">
      <f>SUM(B24)-B25-B26-B27-B28-B29</f>
    </nc>
  </rcc>
  <rcc rId="8885" sId="2">
    <oc r="C30">
      <f>SUM(C24)-C25-C26-C27-C28-C29</f>
    </oc>
    <nc r="C30">
      <f>SUM(C24)-C25-C26-C27-C28-C29</f>
    </nc>
  </rcc>
  <rcc rId="8886" sId="2">
    <oc r="D30">
      <f>SUM(D24)-D25-D26-D27-D28-D29</f>
    </oc>
    <nc r="D30">
      <f>SUM(D24)-D25-D26-D27-D28-D29</f>
    </nc>
  </rcc>
  <rcc rId="8887" sId="2">
    <oc r="E30">
      <f>SUM(D30)/C30*100</f>
    </oc>
    <nc r="E30">
      <f>SUM(D30)/C30*100</f>
    </nc>
  </rcc>
  <rcc rId="8888" sId="2">
    <oc r="B31">
      <f>SUM(B32:B33)</f>
    </oc>
    <nc r="B31">
      <f>SUM(B32:B33)</f>
    </nc>
  </rcc>
  <rcc rId="8889" sId="2">
    <oc r="C31">
      <f>SUM(C32:C33)</f>
    </oc>
    <nc r="C31">
      <f>SUM(C32:C33)</f>
    </nc>
  </rcc>
  <rcc rId="8890" sId="2">
    <oc r="D31">
      <f>SUM(D32:D33)</f>
    </oc>
    <nc r="D31">
      <f>SUM(D32:D33)</f>
    </nc>
  </rcc>
  <rcc rId="8891" sId="2">
    <oc r="E31">
      <f>SUM(D31)/C31*100</f>
    </oc>
    <nc r="E31">
      <f>SUM(D31)/C31*100</f>
    </nc>
  </rcc>
  <rcc rId="8892" sId="2" odxf="1" dxf="1">
    <oc r="E32">
      <f>SUM(D32)/C32*100</f>
    </oc>
    <nc r="E32">
      <f>SUM(D32)/C32*100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8893" sId="2" numFmtId="4">
    <oc r="C33">
      <v>294604.22200000001</v>
    </oc>
    <nc r="C33">
      <v>294430.22200000001</v>
    </nc>
  </rcc>
  <rcc rId="8894" sId="2" numFmtId="4">
    <oc r="D33">
      <v>291932.57699999999</v>
    </oc>
    <nc r="D33">
      <v>292859.17200000002</v>
    </nc>
  </rcc>
  <rcc rId="8895" sId="2">
    <oc r="E33">
      <f>SUM(D33)/C33*100</f>
    </oc>
    <nc r="E33">
      <f>SUM(D33)/C33*100</f>
    </nc>
  </rcc>
  <rcc rId="8896" sId="2" numFmtId="4">
    <oc r="D34">
      <v>1177.4280000000001</v>
    </oc>
    <nc r="D34">
      <v>1562.9280000000001</v>
    </nc>
  </rcc>
  <rcc rId="8897" sId="2">
    <oc r="E34">
      <f>SUM(D34)/C34*100</f>
    </oc>
    <nc r="E34">
      <f>SUM(D34)/C34*100</f>
    </nc>
  </rcc>
  <rcc rId="8898" sId="2">
    <oc r="B35">
      <f>B36+B41</f>
    </oc>
    <nc r="B35">
      <f>B36+B41</f>
    </nc>
  </rcc>
  <rcc rId="8899" sId="2">
    <oc r="C35">
      <f>C36+C41</f>
    </oc>
    <nc r="C35">
      <f>C36+C41</f>
    </nc>
  </rcc>
  <rcc rId="8900" sId="2">
    <oc r="D35">
      <f>D36+D41</f>
    </oc>
    <nc r="D35">
      <f>D36+D41</f>
    </nc>
  </rcc>
  <rcc rId="8901" sId="2">
    <oc r="E35">
      <f>SUM(D35)/C35*100</f>
    </oc>
    <nc r="E35">
      <f>SUM(D35)/C35*100</f>
    </nc>
  </rcc>
  <rcc rId="8902" sId="2">
    <oc r="D36">
      <f>70871.895+28.036</f>
    </oc>
    <nc r="D36">
      <f>71253.248+239.523</f>
    </nc>
  </rcc>
  <rcc rId="8903" sId="2">
    <oc r="E36">
      <f>SUM(D36)/C36*100</f>
    </oc>
    <nc r="E36">
      <f>SUM(D36)/C36*100</f>
    </nc>
  </rcc>
  <rcc rId="8904" sId="2">
    <oc r="E37">
      <f>SUM(D37)/C37*100</f>
    </oc>
    <nc r="E37">
      <f>SUM(D37)/C37*100</f>
    </nc>
  </rcc>
  <rcc rId="8905" sId="2">
    <oc r="E38">
      <f>SUM(D38)/C38*100</f>
    </oc>
    <nc r="E38">
      <f>SUM(D38)/C38*100</f>
    </nc>
  </rcc>
  <rcc rId="8906" sId="2" numFmtId="4">
    <oc r="D39">
      <v>3389.087</v>
    </oc>
    <nc r="D39">
      <v>3402.0630000000001</v>
    </nc>
  </rcc>
  <rcc rId="8907" sId="2">
    <oc r="E39">
      <f>SUM(D39)/C39*100</f>
    </oc>
    <nc r="E39">
      <f>SUM(D39)/C39*100</f>
    </nc>
  </rcc>
  <rcc rId="8908" sId="2">
    <oc r="B40">
      <f>SUM(B36)-B37-B38-B39</f>
    </oc>
    <nc r="B40">
      <f>SUM(B36)-B37-B38-B39</f>
    </nc>
  </rcc>
  <rcc rId="8909" sId="2">
    <oc r="C40">
      <f>SUM(C36)-C37-C38-C39</f>
    </oc>
    <nc r="C40">
      <f>SUM(C36)-C37-C38-C39</f>
    </nc>
  </rcc>
  <rcc rId="8910" sId="2">
    <oc r="D40">
      <f>SUM(D36)-D37-D38-D39</f>
    </oc>
    <nc r="D40">
      <f>SUM(D36)-D37-D38-D39</f>
    </nc>
  </rcc>
  <rcc rId="8911" sId="2">
    <oc r="E40">
      <f>SUM(D40)/C40*100</f>
    </oc>
    <nc r="E40">
      <f>SUM(D40)/C40*100</f>
    </nc>
  </rcc>
  <rcc rId="8912" sId="2" numFmtId="4">
    <oc r="D41">
      <v>3324.2710000000002</v>
    </oc>
    <nc r="D41">
      <v>4480.5360000000001</v>
    </nc>
  </rcc>
  <rcc rId="8913" sId="2">
    <oc r="E41">
      <f>SUM(D41)/C41*100</f>
    </oc>
    <nc r="E41">
      <f>SUM(D41)/C41*100</f>
    </nc>
  </rcc>
  <rcc rId="8914" sId="2">
    <oc r="B42">
      <f>B43+B48</f>
    </oc>
    <nc r="B42">
      <f>B43+B48</f>
    </nc>
  </rcc>
  <rcc rId="8915" sId="2">
    <oc r="C42">
      <f>C43+C48</f>
    </oc>
    <nc r="C42">
      <f>C43+C48</f>
    </nc>
  </rcc>
  <rcc rId="8916" sId="2">
    <oc r="D42">
      <f>D43+D48</f>
    </oc>
    <nc r="D42">
      <f>D43+D48</f>
    </nc>
  </rcc>
  <rcc rId="8917" sId="2">
    <oc r="E42">
      <f>SUM(D42)/C42*100</f>
    </oc>
    <nc r="E42">
      <f>SUM(D42)/C42*100</f>
    </nc>
  </rcc>
  <rcc rId="8918" sId="2" numFmtId="4">
    <oc r="D43">
      <f>45237.866+15.823</f>
    </oc>
    <nc r="D43">
      <v>46439.991999999998</v>
    </nc>
  </rcc>
  <rcc rId="8919" sId="2">
    <oc r="E43">
      <f>SUM(D43)/C43*100</f>
    </oc>
    <nc r="E43">
      <f>SUM(D43)/C43*100</f>
    </nc>
  </rcc>
  <rcc rId="8920" sId="2">
    <oc r="E44">
      <f>SUM(D44)/C44*100</f>
    </oc>
    <nc r="E44">
      <f>SUM(D44)/C44*100</f>
    </nc>
  </rcc>
  <rcc rId="8921" sId="2">
    <oc r="E45">
      <f>SUM(D45)/C45*100</f>
    </oc>
    <nc r="E45">
      <f>SUM(D45)/C45*100</f>
    </nc>
  </rcc>
  <rcc rId="8922" sId="2" numFmtId="4">
    <oc r="D46">
      <v>2885.5160000000001</v>
    </oc>
    <nc r="D46">
      <v>2942.3980000000001</v>
    </nc>
  </rcc>
  <rcc rId="8923" sId="2">
    <oc r="E46">
      <f>SUM(D46)/C46*100</f>
    </oc>
    <nc r="E46">
      <f>SUM(D46)/C46*100</f>
    </nc>
  </rcc>
  <rcc rId="8924" sId="2">
    <oc r="B47">
      <f>SUM(B43)-B44-B45-B46</f>
    </oc>
    <nc r="B47">
      <f>SUM(B43)-B44-B45-B46</f>
    </nc>
  </rcc>
  <rcc rId="8925" sId="2">
    <oc r="C47">
      <f>SUM(C43)-C44-C45-C46</f>
    </oc>
    <nc r="C47">
      <f>SUM(C43)-C44-C45-C46</f>
    </nc>
  </rcc>
  <rcc rId="8926" sId="2">
    <oc r="D47">
      <f>SUM(D43)-D44-D45-D46</f>
    </oc>
    <nc r="D47">
      <f>SUM(D43)-D44-D45-D46</f>
    </nc>
  </rcc>
  <rcc rId="8927" sId="2">
    <oc r="E47">
      <f>SUM(D47)/C47*100</f>
    </oc>
    <nc r="E47">
      <f>SUM(D47)/C47*100</f>
    </nc>
  </rcc>
  <rcc rId="8928" sId="2" numFmtId="4">
    <oc r="D48">
      <v>11031.476000000001</v>
    </oc>
    <nc r="D48">
      <v>11144.476000000001</v>
    </nc>
  </rcc>
  <rcc rId="8929" sId="2">
    <oc r="E48">
      <f>SUM(D48)/C48*100</f>
    </oc>
    <nc r="E48">
      <f>SUM(D48)/C48*100</f>
    </nc>
  </rcc>
  <rcc rId="8930" sId="2">
    <oc r="B49">
      <f>B50+B55</f>
    </oc>
    <nc r="B49">
      <f>B50+B55</f>
    </nc>
  </rcc>
  <rcc rId="8931" sId="2">
    <oc r="C49">
      <f>C50+C55</f>
    </oc>
    <nc r="C49">
      <f>C50+C55</f>
    </nc>
  </rcc>
  <rcc rId="8932" sId="2">
    <oc r="D49">
      <f>D50+D55</f>
    </oc>
    <nc r="D49">
      <f>D50+D55</f>
    </nc>
  </rcc>
  <rcc rId="8933" sId="2">
    <oc r="E49">
      <f>SUM(D49)/C49*100</f>
    </oc>
    <nc r="E49">
      <f>SUM(D49)/C49*100</f>
    </nc>
  </rcc>
  <rcc rId="8934" sId="2" numFmtId="4">
    <oc r="C50">
      <v>90480.2</v>
    </oc>
    <nc r="C50">
      <v>90535.301999999996</v>
    </nc>
  </rcc>
  <rcc rId="8935" sId="2" numFmtId="4">
    <oc r="D50">
      <v>77251.254000000001</v>
    </oc>
    <nc r="D50">
      <v>77868.956000000006</v>
    </nc>
  </rcc>
  <rcc rId="8936" sId="2">
    <oc r="E50">
      <f>SUM(D50)/C50*100</f>
    </oc>
    <nc r="E50">
      <f>SUM(D50)/C50*100</f>
    </nc>
  </rcc>
  <rcc rId="8937" sId="2" numFmtId="4">
    <oc r="C51">
      <v>59582.349000000002</v>
    </oc>
    <nc r="C51">
      <v>59630.750999999997</v>
    </nc>
  </rcc>
  <rcc rId="8938" sId="2" numFmtId="4">
    <oc r="D51">
      <v>52898.381000000001</v>
    </oc>
    <nc r="D51">
      <v>53103.417000000001</v>
    </nc>
  </rcc>
  <rcc rId="8939" sId="2">
    <oc r="E51">
      <f>SUM(D51)/C51*100</f>
    </oc>
    <nc r="E51">
      <f>SUM(D51)/C51*100</f>
    </nc>
  </rcc>
  <rcc rId="8940" sId="2" numFmtId="4">
    <oc r="C52">
      <v>13173.519</v>
    </oc>
    <nc r="C52">
      <v>13180.218999999999</v>
    </nc>
  </rcc>
  <rcc rId="8941" sId="2" numFmtId="4">
    <oc r="D52">
      <v>11512.111000000001</v>
    </oc>
    <nc r="D52">
      <v>11564.466</v>
    </nc>
  </rcc>
  <rcc rId="8942" sId="2">
    <oc r="E52">
      <f>SUM(D52)/C52*100</f>
    </oc>
    <nc r="E52">
      <f>SUM(D52)/C52*100</f>
    </nc>
  </rcc>
  <rcc rId="8943" sId="2" numFmtId="4">
    <oc r="D53">
      <v>2679.529</v>
    </oc>
    <nc r="D53">
      <v>2688.0920000000001</v>
    </nc>
  </rcc>
  <rcc rId="8944" sId="2">
    <oc r="E53">
      <f>SUM(D53)/C53*100</f>
    </oc>
    <nc r="E53">
      <f>SUM(D53)/C53*100</f>
    </nc>
  </rcc>
  <rcc rId="8945" sId="2">
    <oc r="B54">
      <f>SUM(B50)-B51-B52-B53</f>
    </oc>
    <nc r="B54">
      <f>SUM(B50)-B51-B52-B53</f>
    </nc>
  </rcc>
  <rcc rId="8946" sId="2">
    <oc r="C54">
      <f>SUM(C50)-C51-C52-C53</f>
    </oc>
    <nc r="C54">
      <f>SUM(C50)-C51-C52-C53</f>
    </nc>
  </rcc>
  <rcc rId="8947" sId="2">
    <oc r="D54">
      <f>SUM(D50)-D51-D52-D53</f>
    </oc>
    <nc r="D54">
      <f>SUM(D50)-D51-D52-D53</f>
    </nc>
  </rcc>
  <rcc rId="8948" sId="2">
    <oc r="E54">
      <f>SUM(D54)/C54*100</f>
    </oc>
    <nc r="E54">
      <f>SUM(D54)/C54*100</f>
    </nc>
  </rcc>
  <rcc rId="8949" sId="2" numFmtId="4">
    <oc r="D55">
      <v>4191.9059999999999</v>
    </oc>
    <nc r="D55">
      <v>4328.3860000000004</v>
    </nc>
  </rcc>
  <rcc rId="8950" sId="2">
    <oc r="E55">
      <f>SUM(D55)/C55*100</f>
    </oc>
    <nc r="E55">
      <f>SUM(D55)/C55*100</f>
    </nc>
  </rcc>
  <rcc rId="8951" sId="2">
    <oc r="B56">
      <f>B57+B60</f>
    </oc>
    <nc r="B56">
      <f>B57+B60</f>
    </nc>
  </rcc>
  <rcc rId="8952" sId="2">
    <oc r="C56">
      <f>C57+C60</f>
    </oc>
    <nc r="C56">
      <f>C57+C60</f>
    </nc>
  </rcc>
  <rcc rId="8953" sId="2">
    <oc r="D56">
      <f>D57+D60</f>
    </oc>
    <nc r="D56">
      <f>D57+D60</f>
    </nc>
  </rcc>
  <rcc rId="8954" sId="2">
    <oc r="E56">
      <f>SUM(D56)/C56*100</f>
    </oc>
    <nc r="E56">
      <f>SUM(D56)/C56*100</f>
    </nc>
  </rcc>
  <rcc rId="8955" sId="2" numFmtId="4">
    <oc r="B57">
      <v>312628.47976999998</v>
    </oc>
    <nc r="B57">
      <v>312658.48</v>
    </nc>
  </rcc>
  <rcc rId="8956" sId="2" numFmtId="4">
    <oc r="C57">
      <v>262338.755</v>
    </oc>
    <nc r="C57">
      <v>262368.755</v>
    </nc>
  </rcc>
  <rcc rId="8957" sId="2">
    <oc r="D57">
      <f>109259.291+555.508</f>
    </oc>
    <nc r="D57">
      <f>117193.59+215.419</f>
    </nc>
  </rcc>
  <rcc rId="8958" sId="2">
    <oc r="E57">
      <f>SUM(D57)/C57*100</f>
    </oc>
    <nc r="E57">
      <f>SUM(D57)/C57*100</f>
    </nc>
  </rcc>
  <rcc rId="8959" sId="2">
    <oc r="E58">
      <f>SUM(D58)/C58*100</f>
    </oc>
    <nc r="E58">
      <f>SUM(D58)/C58*100</f>
    </nc>
  </rcc>
  <rcc rId="8960" sId="2">
    <oc r="B59">
      <f>SUM(B57)-B58</f>
    </oc>
    <nc r="B59">
      <f>SUM(B57)-B58</f>
    </nc>
  </rcc>
  <rcc rId="8961" sId="2">
    <oc r="C59">
      <f>SUM(C57)-C58</f>
    </oc>
    <nc r="C59">
      <f>SUM(C57)-C58</f>
    </nc>
  </rcc>
  <rcc rId="8962" sId="2">
    <oc r="D59">
      <f>SUM(D57)-D58</f>
    </oc>
    <nc r="D59">
      <f>SUM(D57)-D58</f>
    </nc>
  </rcc>
  <rcc rId="8963" sId="2">
    <oc r="E59">
      <f>SUM(D59)/C59*100</f>
    </oc>
    <nc r="E59">
      <f>SUM(D59)/C59*100</f>
    </nc>
  </rcc>
  <rcc rId="8964" sId="2" numFmtId="4">
    <oc r="B60">
      <v>242068.32800000001</v>
    </oc>
    <nc r="B60">
      <v>242038.32800000001</v>
    </nc>
  </rcc>
  <rcc rId="8965" sId="2" numFmtId="4">
    <oc r="C60">
      <v>198387.21900000001</v>
    </oc>
    <nc r="C60">
      <v>198357.21900000001</v>
    </nc>
  </rcc>
  <rcc rId="8966" sId="2">
    <oc r="D60">
      <f>62373.482+1457.538</f>
    </oc>
    <nc r="D60">
      <f>66111.661+13.587</f>
    </nc>
  </rcc>
  <rcc rId="8967" sId="2">
    <oc r="E60">
      <f>SUM(D60)/C60*100</f>
    </oc>
    <nc r="E60">
      <f>SUM(D60)/C60*100</f>
    </nc>
  </rcc>
  <rcc rId="8968" sId="2">
    <oc r="B61">
      <f>SUM(B62)</f>
    </oc>
    <nc r="B61">
      <f>SUM(B62)</f>
    </nc>
  </rcc>
  <rcc rId="8969" sId="2">
    <oc r="C61">
      <f>SUM(C62)</f>
    </oc>
    <nc r="C61">
      <f>SUM(C62)</f>
    </nc>
  </rcc>
  <rcc rId="8970" sId="2">
    <oc r="D61">
      <f>SUM(D62)</f>
    </oc>
    <nc r="D61">
      <f>SUM(D62)</f>
    </nc>
  </rcc>
  <rcc rId="8971" sId="2">
    <oc r="E61">
      <f>SUM(D61)/C61*100</f>
    </oc>
    <nc r="E61">
      <f>SUM(D61)/C61*100</f>
    </nc>
  </rcc>
  <rcc rId="8972" sId="2" numFmtId="4">
    <oc r="B62">
      <v>224052.86199999999</v>
    </oc>
    <nc r="B62">
      <v>224402.86199999999</v>
    </nc>
  </rcc>
  <rcc rId="8973" sId="2" numFmtId="4">
    <oc r="C62">
      <v>158772.609</v>
    </oc>
    <nc r="C62">
      <v>159022.609</v>
    </nc>
  </rcc>
  <rcc rId="8974" sId="2">
    <oc r="D62">
      <f>34463.943+900.646</f>
    </oc>
    <nc r="D62">
      <f>35793.193+505.307</f>
    </nc>
  </rcc>
  <rcc rId="8975" sId="2">
    <oc r="E62">
      <f>SUM(D62)/C62*100</f>
    </oc>
    <nc r="E62">
      <f>SUM(D62)/C62*100</f>
    </nc>
  </rcc>
  <rcc rId="8976" sId="2">
    <oc r="B63">
      <f>SUM(B64:B65)</f>
    </oc>
    <nc r="B63">
      <f>SUM(B64:B65)</f>
    </nc>
  </rcc>
  <rcc rId="8977" sId="2">
    <oc r="C63">
      <f>SUM(C64:C65)</f>
    </oc>
    <nc r="C63">
      <f>SUM(C64:C65)</f>
    </nc>
  </rcc>
  <rcc rId="8978" sId="2">
    <oc r="D63">
      <f>SUM(D64:D65)</f>
    </oc>
    <nc r="D63">
      <f>SUM(D64:D65)</f>
    </nc>
  </rcc>
  <rcc rId="8979" sId="2">
    <oc r="E63">
      <f>SUM(D63)/C63*100</f>
    </oc>
    <nc r="E63">
      <f>SUM(D63)/C63*100</f>
    </nc>
  </rcc>
  <rcc rId="8980" sId="2" numFmtId="4">
    <oc r="D64">
      <v>56469.642</v>
    </oc>
    <nc r="D64">
      <v>56472.828000000001</v>
    </nc>
  </rcc>
  <rcc rId="8981" sId="2">
    <oc r="E64">
      <f>SUM(D64)/C64*100</f>
    </oc>
    <nc r="E64">
      <f>SUM(D64)/C64*100</f>
    </nc>
  </rcc>
  <rcc rId="8982" sId="2" numFmtId="4">
    <oc r="D65">
      <v>31167.202000000001</v>
    </oc>
    <nc r="D65">
      <v>32643.672999999999</v>
    </nc>
  </rcc>
  <rcc rId="8983" sId="2">
    <oc r="E65">
      <f>SUM(D65)/C65*100</f>
    </oc>
    <nc r="E65">
      <f>SUM(D65)/C65*100</f>
    </nc>
  </rcc>
  <rcc rId="8984" sId="2">
    <oc r="B66">
      <f>SUM(B67:B67)</f>
    </oc>
    <nc r="B66">
      <f>SUM(B67:B67)</f>
    </nc>
  </rcc>
  <rcc rId="8985" sId="2">
    <oc r="C66">
      <f>SUM(C67:C67)</f>
    </oc>
    <nc r="C66">
      <f>SUM(C67:C67)</f>
    </nc>
  </rcc>
  <rcc rId="8986" sId="2">
    <oc r="D66">
      <f>SUM(D67:D67)</f>
    </oc>
    <nc r="D66">
      <f>SUM(D67:D67)</f>
    </nc>
  </rcc>
  <rcc rId="8987" sId="2">
    <oc r="E66">
      <f>SUM(D66)/C66*100</f>
    </oc>
    <nc r="E66">
      <f>SUM(D66)/C66*100</f>
    </nc>
  </rcc>
  <rcc rId="8988" sId="2">
    <oc r="E67">
      <f>SUM(D67)/C67*100</f>
    </oc>
    <nc r="E67">
      <f>SUM(D67)/C67*100</f>
    </nc>
  </rcc>
  <rcc rId="8989" sId="2">
    <oc r="B68">
      <f>SUM(B69)+B72</f>
    </oc>
    <nc r="B68">
      <f>SUM(B69)+B72</f>
    </nc>
  </rcc>
  <rcc rId="8990" sId="2">
    <oc r="C68">
      <f>SUM(C69)+C72</f>
    </oc>
    <nc r="C68">
      <f>SUM(C69)+C72</f>
    </nc>
  </rcc>
  <rcc rId="8991" sId="2">
    <oc r="D68">
      <f>SUM(D69)+D72</f>
    </oc>
    <nc r="D68">
      <f>SUM(D69)+D72</f>
    </nc>
  </rcc>
  <rcc rId="8992" sId="2">
    <oc r="E68">
      <f>SUM(D68)/C68*100</f>
    </oc>
    <nc r="E68">
      <f>SUM(D68)/C68*100</f>
    </nc>
  </rcc>
  <rcc rId="8993" sId="2">
    <oc r="E69">
      <f>SUM(D69)/C69*100</f>
    </oc>
    <nc r="E69">
      <f>SUM(D69)/C69*100</f>
    </nc>
  </rcc>
  <rcc rId="8994" sId="2">
    <oc r="E70">
      <f>SUM(D70)/C70*100</f>
    </oc>
    <nc r="E70">
      <f>SUM(D70)/C70*100</f>
    </nc>
  </rcc>
  <rcc rId="8995" sId="2">
    <oc r="B71">
      <f>SUM(B69)-B70</f>
    </oc>
    <nc r="B71">
      <f>SUM(B69)-B70</f>
    </nc>
  </rcc>
  <rcc rId="8996" sId="2">
    <oc r="C71">
      <f>SUM(C69)-C70</f>
    </oc>
    <nc r="C71">
      <f>SUM(C69)-C70</f>
    </nc>
  </rcc>
  <rcc rId="8997" sId="2">
    <oc r="D71">
      <f>SUM(D69)-D70</f>
    </oc>
    <nc r="D71">
      <f>SUM(D69)-D70</f>
    </nc>
  </rcc>
  <rcc rId="8998" sId="2">
    <oc r="E71">
      <f>SUM(D71)/C71*100</f>
    </oc>
    <nc r="E71">
      <f>SUM(D71)/C71*100</f>
    </nc>
  </rcc>
  <rcc rId="8999" sId="2">
    <oc r="E72">
      <f>SUM(D72)/C72*100</f>
    </oc>
    <nc r="E72">
      <f>SUM(D72)/C72*100</f>
    </nc>
  </rcc>
  <rcc rId="9000" sId="2">
    <oc r="E73">
      <f>SUM(D73)/C73*100</f>
    </oc>
    <nc r="E73">
      <f>SUM(D73)/C73*100</f>
    </nc>
  </rcc>
  <rcc rId="9001" sId="2" numFmtId="4">
    <oc r="D74">
      <v>32900.267</v>
    </oc>
    <nc r="D74">
      <v>34395.733</v>
    </nc>
  </rcc>
  <rcc rId="9002" sId="2">
    <oc r="E74">
      <f>SUM(D74)/C74*100</f>
    </oc>
    <nc r="E74">
      <f>SUM(D74)/C74*100</f>
    </nc>
  </rcc>
  <rcc rId="9003" sId="2">
    <oc r="B75">
      <f>SUM(B76)+B80</f>
    </oc>
    <nc r="B75">
      <f>SUM(B76)+B80</f>
    </nc>
  </rcc>
  <rcc rId="9004" sId="2">
    <oc r="C75">
      <f>SUM(C76)+C80</f>
    </oc>
    <nc r="C75">
      <f>SUM(C76)+C80</f>
    </nc>
  </rcc>
  <rcc rId="9005" sId="2">
    <oc r="D75">
      <f>SUM(D76)+D80</f>
    </oc>
    <nc r="D75">
      <f>SUM(D76)+D80</f>
    </nc>
  </rcc>
  <rcc rId="9006" sId="2">
    <oc r="E75">
      <f>SUM(D75)/C75*100</f>
    </oc>
    <nc r="E75">
      <f>SUM(D75)/C75*100</f>
    </nc>
  </rcc>
  <rcc rId="9007" sId="2">
    <oc r="C76">
      <f>7221.396+3356.57</f>
    </oc>
    <nc r="C76">
      <f>7221.396+3356.57</f>
    </nc>
  </rcc>
  <rcc rId="9008" sId="2">
    <oc r="D76">
      <f>2478.204+19.271</f>
    </oc>
    <nc r="D76">
      <f>2478.204+19.271+122.656</f>
    </nc>
  </rcc>
  <rcc rId="9009" sId="2">
    <oc r="E76">
      <f>SUM(D76)/C76*100</f>
    </oc>
    <nc r="E76">
      <f>SUM(D76)/C76*100</f>
    </nc>
  </rcc>
  <rcc rId="9010" sId="2">
    <oc r="B79">
      <f>SUM(B76)-B77-B78</f>
    </oc>
    <nc r="B79">
      <f>SUM(B76)-B77-B78</f>
    </nc>
  </rcc>
  <rcc rId="9011" sId="2">
    <oc r="C79">
      <f>1359.699+75</f>
    </oc>
    <nc r="C79">
      <f>1359.699+75</f>
    </nc>
  </rcc>
  <rcc rId="9012" sId="2">
    <oc r="D79">
      <f>SUM(D76)-D77-D78</f>
    </oc>
    <nc r="D79">
      <f>SUM(D76)-D77-D78</f>
    </nc>
  </rcc>
  <rcc rId="9013" sId="2">
    <oc r="E79">
      <f>SUM(D79)/C79*100</f>
    </oc>
    <nc r="E79">
      <f>SUM(D79)/C79*100</f>
    </nc>
  </rcc>
  <rcc rId="9014" sId="2">
    <oc r="B80">
      <f>44017.8+3035.586+19551.056</f>
    </oc>
    <nc r="B80">
      <f>44017.8+3035.586+19551.056</f>
    </nc>
  </rcc>
  <rcc rId="9015" sId="2">
    <oc r="C80">
      <f>4177.59+44017.8+1240</f>
    </oc>
    <nc r="C80">
      <f>4177.59+44017.8+1240</f>
    </nc>
  </rcc>
  <rcc rId="9016" sId="2">
    <oc r="D80">
      <f>13573.306+14.933</f>
    </oc>
    <nc r="D80">
      <f>14156.006+14.932</f>
    </nc>
  </rcc>
  <rcc rId="9017" sId="2">
    <oc r="E80">
      <f>SUM(D80)/C80*100</f>
    </oc>
    <nc r="E80">
      <f>SUM(D80)/C80*100</f>
    </nc>
  </rcc>
  <rcc rId="9018" sId="2">
    <oc r="E81">
      <f>SUM(D81)/C81*100</f>
    </oc>
    <nc r="E81">
      <f>SUM(D81)/C81*100</f>
    </nc>
  </rcc>
  <rcc rId="9019" sId="2">
    <oc r="B82">
      <f>B5+B14+B23+B35+B42+B49+B56+B61+B63+B66+B68+B73+B74+B75+B81</f>
    </oc>
    <nc r="B82">
      <f>B5+B14+B23+B35+B42+B49+B56+B61+B63+B66+B68+B73+B74+B75+B81</f>
    </nc>
  </rcc>
  <rcc rId="9020" sId="2">
    <oc r="C82">
      <f>C5+C14+C23+C35+C42+C49+C56+C61+C63+C66+C68+C73+C74+C75+C81</f>
    </oc>
    <nc r="C82">
      <f>C5+C14+C23+C35+C42+C49+C56+C61+C63+C66+C68+C73+C74+C75+C81</f>
    </nc>
  </rcc>
  <rcc rId="9021" sId="2">
    <oc r="D82">
      <f>D5+D14+D23+D35+D42+D49+D56+D61+D63+D66+D68+D73+D74+D75+D81</f>
    </oc>
    <nc r="D82">
      <f>D5+D14+D23+D35+D42+D49+D56+D61+D63+D66+D68+D73+D74+D75+D81</f>
    </nc>
  </rcc>
  <rcc rId="9022" sId="2">
    <oc r="E82">
      <f>SUM(D82)/C82*100</f>
    </oc>
    <nc r="E82">
      <f>SUM(D82)/C82*100</f>
    </nc>
  </rcc>
  <rcc rId="9023" sId="2">
    <oc r="B83">
      <f>B6+B15+B24+B36+B43+B50+B57+B64+B69+B76+B74</f>
    </oc>
    <nc r="B83">
      <f>B6+B15+B24+B36+B43+B50+B57+B64+B69+B76+B74</f>
    </nc>
  </rcc>
  <rcc rId="9024" sId="2">
    <oc r="C83">
      <f>C6+C15+C24+C36+C43+C50+C57+C64+C69+C76+C74</f>
    </oc>
    <nc r="C83">
      <f>C6+C15+C24+C36+C43+C50+C57+C64+C69+C76+C74</f>
    </nc>
  </rcc>
  <rcc rId="9025" sId="2">
    <oc r="D83">
      <f>D6+D15+D24+D36+D43+D50+D57+D64+D69+D76+D74</f>
    </oc>
    <nc r="D83">
      <f>D6+D15+D24+D36+D43+D50+D57+D64+D69+D76+D74</f>
    </nc>
  </rcc>
  <rcc rId="9026" sId="2">
    <oc r="E83">
      <f>SUM(D83)/C83*100</f>
    </oc>
    <nc r="E83">
      <f>SUM(D83)/C83*100</f>
    </nc>
  </rcc>
  <rcc rId="9027" sId="2">
    <oc r="B84">
      <f>B7+B16+B25+B37+B44+B51+B77</f>
    </oc>
    <nc r="B84">
      <f>B7+B16+B25+B37+B44+B51+B77</f>
    </nc>
  </rcc>
  <rcc rId="9028" sId="2">
    <oc r="C84">
      <f>C7+C16+C25+C37+C44+C51+C77</f>
    </oc>
    <nc r="C84">
      <f>C7+C16+C25+C37+C44+C51+C77</f>
    </nc>
  </rcc>
  <rcc rId="9029" sId="2">
    <oc r="D84">
      <f>D7+D16+D25+D37+D44+D51+D77</f>
    </oc>
    <nc r="D84">
      <f>D7+D16+D25+D37+D44+D51+D77</f>
    </nc>
  </rcc>
  <rcc rId="9030" sId="2">
    <oc r="E84">
      <f>SUM(D84)/C84*100</f>
    </oc>
    <nc r="E84">
      <f>SUM(D84)/C84*100</f>
    </nc>
  </rcc>
  <rcc rId="9031" sId="2">
    <oc r="B85">
      <f>B8+B17+B26+B38+B45+B52+B78</f>
    </oc>
    <nc r="B85">
      <f>B8+B17+B26+B38+B45+B52+B78</f>
    </nc>
  </rcc>
  <rcc rId="9032" sId="2">
    <oc r="C85">
      <f>C8+C17+C26+C38+C45+C52+C78</f>
    </oc>
    <nc r="C85">
      <f>C8+C17+C26+C38+C45+C52+C78</f>
    </nc>
  </rcc>
  <rcc rId="9033" sId="2">
    <oc r="D85">
      <f>D8+D17+D26+D38+D45+D52+D78</f>
    </oc>
    <nc r="D85">
      <f>D8+D17+D26+D38+D45+D52+D78</f>
    </nc>
  </rcc>
  <rcc rId="9034" sId="2">
    <oc r="E85">
      <f>SUM(D85)/C85*100</f>
    </oc>
    <nc r="E85">
      <f>SUM(D85)/C85*100</f>
    </nc>
  </rcc>
  <rcc rId="9035" sId="2">
    <oc r="B86">
      <f>B70+B11+B20+B29+B39+B46+B53+B58</f>
    </oc>
    <nc r="B86">
      <f>B70+B11+B20+B29+B39+B46+B53+B58</f>
    </nc>
  </rcc>
  <rcc rId="9036" sId="2">
    <oc r="C86">
      <f>C70+C11+C20+C29+C39+C46+C53+C58</f>
    </oc>
    <nc r="C86">
      <f>C70+C11+C20+C29+C39+C46+C53+C58</f>
    </nc>
  </rcc>
  <rcc rId="9037" sId="2">
    <oc r="D86">
      <f>D70+D11+D20+D29+D39+D46+D53+D58</f>
    </oc>
    <nc r="D86">
      <f>D70+D11+D20+D29+D39+D46+D53+D58</f>
    </nc>
  </rcc>
  <rcc rId="9038" sId="2">
    <oc r="E86">
      <f>SUM(D86)/C86*100</f>
    </oc>
    <nc r="E86">
      <f>SUM(D86)/C86*100</f>
    </nc>
  </rcc>
  <rcc rId="9039" sId="2">
    <oc r="B87">
      <f>B83-B84-B85-B86</f>
    </oc>
    <nc r="B87">
      <f>B83-B84-B85-B86</f>
    </nc>
  </rcc>
  <rcc rId="9040" sId="2">
    <oc r="C87">
      <f>C83-C84-C85-C86</f>
    </oc>
    <nc r="C87">
      <f>C83-C84-C85-C86</f>
    </nc>
  </rcc>
  <rcc rId="9041" sId="2">
    <oc r="D87">
      <f>D83-D84-D85-D86</f>
    </oc>
    <nc r="D87">
      <f>D83-D84-D85-D86</f>
    </nc>
  </rcc>
  <rcc rId="9042" sId="2">
    <oc r="E87">
      <f>SUM(D87)/C87*100</f>
    </oc>
    <nc r="E87">
      <f>SUM(D87)/C87*100</f>
    </nc>
  </rcc>
  <rcc rId="9043" sId="2">
    <oc r="B88">
      <f>B13+B22+B41+B34+B55+B60+B62+B65+B67+B72+B80+B48</f>
    </oc>
    <nc r="B88">
      <f>B13+B22+B41+B34+B55+B60+B62+B65+B67+B72+B80+B48</f>
    </nc>
  </rcc>
  <rcc rId="9044" sId="2">
    <oc r="C88">
      <f>C13+C22+C41+C34+C55+C60+C62+C65+C67+C72+C80+C48</f>
    </oc>
    <nc r="C88">
      <f>C13+C22+C41+C34+C55+C60+C62+C65+C67+C72+C80+C48</f>
    </nc>
  </rcc>
  <rcc rId="9045" sId="2">
    <oc r="D88">
      <f>D13+D22+D41+D34+D55+D60+D62+D65+D67+D72+D80+D48</f>
    </oc>
    <nc r="D88">
      <f>D13+D22+D41+D34+D55+D60+D62+D65+D67+D72+D80+D48</f>
    </nc>
  </rcc>
  <rcc rId="9046" sId="2">
    <oc r="E88">
      <f>SUM(D88)/C88*100</f>
    </oc>
    <nc r="E88">
      <f>SUM(D88)/C88*100</f>
    </nc>
  </rcc>
  <rcc rId="9047" sId="2">
    <oc r="B89">
      <f>SUM(B81)</f>
    </oc>
    <nc r="B89">
      <f>SUM(B81)</f>
    </nc>
  </rcc>
  <rcc rId="9048" sId="2">
    <oc r="C89">
      <f>SUM(C81)</f>
    </oc>
    <nc r="C89">
      <f>SUM(C81)</f>
    </nc>
  </rcc>
  <rcc rId="9049" sId="2">
    <oc r="D89">
      <f>SUM(D81)</f>
    </oc>
    <nc r="D89">
      <f>SUM(D81)</f>
    </nc>
  </rcc>
  <rcc rId="9050" sId="2">
    <oc r="E89">
      <f>SUM(D89)/C89*100</f>
    </oc>
    <nc r="E89">
      <f>SUM(D89)/C89*100</f>
    </nc>
  </rcc>
  <rcc rId="9051" sId="2">
    <oc r="B90">
      <f>SUM(B73)</f>
    </oc>
    <nc r="B90">
      <f>SUM(B73)</f>
    </nc>
  </rcc>
  <rcc rId="9052" sId="2">
    <oc r="C90">
      <f>SUM(C73)</f>
    </oc>
    <nc r="C90">
      <f>SUM(C73)</f>
    </nc>
  </rcc>
  <rcc rId="9053" sId="2">
    <oc r="E90">
      <f>SUM(D90)/C90*100</f>
    </oc>
    <nc r="E90">
      <f>SUM(D90)/C90*100</f>
    </nc>
  </rcc>
  <rcc rId="90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444" sId="1" numFmtId="4">
    <oc r="D74">
      <v>31404.799999999999</v>
    </oc>
    <nc r="D74">
      <v>32900.267</v>
    </nc>
  </rcc>
  <rcc rId="8445" sId="1">
    <oc r="B15">
      <f>473208.714</f>
    </oc>
    <nc r="B15">
      <f>473208.714+29125.5</f>
    </nc>
  </rcc>
  <rcc rId="8446" sId="1">
    <oc r="C15">
      <f>312458.461</f>
    </oc>
    <nc r="C15">
      <f>312458.461+19417</f>
    </nc>
  </rcc>
  <rcc rId="8447" sId="1">
    <oc r="D15">
      <f>284439.891+398.409</f>
    </oc>
    <nc r="D15">
      <f>284439.891+398.409+18203.438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9094" sId="1">
    <oc r="D57">
      <f>117193.59+215.419</f>
    </oc>
    <nc r="D57">
      <f>118746.552+1371.17</f>
    </nc>
  </rcc>
  <rcc rId="9095" sId="1" numFmtId="4">
    <oc r="D69">
      <v>5325.0079999999998</v>
    </oc>
    <nc r="D69">
      <v>5359.1130000000003</v>
    </nc>
  </rcc>
  <rcc rId="9096" sId="1" numFmtId="4">
    <oc r="D70">
      <v>6.516</v>
    </oc>
    <nc r="D70">
      <v>6.6029999999999998</v>
    </nc>
  </rcc>
  <rcc rId="9097" sId="1">
    <oc r="D15">
      <f>303945.568+1253.708</f>
    </oc>
    <nc r="D15">
      <f>303945.568+1253.708+19417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775" sId="1" numFmtId="4">
    <oc r="C57">
      <v>262338.755</v>
    </oc>
    <nc r="C57">
      <v>262368.755</v>
    </nc>
  </rcc>
  <rcc rId="8776" sId="1">
    <oc r="D57">
      <f>109259.291+555.508</f>
    </oc>
    <nc r="D57">
      <f>117193.59+215.419</f>
    </nc>
  </rcc>
  <rcc rId="8777" sId="1" numFmtId="4">
    <oc r="D64">
      <v>56469.642</v>
    </oc>
    <nc r="D64">
      <v>56472.828000000001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B24:E34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9358" sId="1" numFmtId="4">
    <oc r="D43">
      <v>47494.442999999999</v>
    </oc>
    <nc r="D43">
      <v>49126.968000000001</v>
    </nc>
  </rcc>
  <rcc rId="9359" sId="1" numFmtId="4">
    <oc r="D44">
      <v>22776.366000000002</v>
    </oc>
    <nc r="D44">
      <v>23805.208999999999</v>
    </nc>
  </rcc>
  <rcc rId="9360" sId="1" numFmtId="4">
    <oc r="D45">
      <v>4988.2640000000001</v>
    </oc>
    <nc r="D45">
      <v>5217.125</v>
    </nc>
  </rcc>
  <rcc rId="9361" sId="1" numFmtId="4">
    <oc r="D46">
      <v>2942.8719999999998</v>
    </oc>
    <nc r="D46">
      <v>2944.931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9403" sId="1">
    <o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404" sId="1">
    <oc r="C3" t="inlineStr">
      <is>
        <t>План на січень-серпень, з урахуванням змін тис. грн.</t>
      </is>
    </oc>
    <nc r="C3" t="inlineStr">
      <is>
        <t>План на січень-вересень, з урахуванням змін тис. грн.</t>
      </is>
    </nc>
  </rcc>
  <rcc rId="9405" sId="2">
    <o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c rId="9406" sId="2">
    <oc r="C3" t="inlineStr">
      <is>
        <t xml:space="preserve">План на январь-август  с учетом изменений, тыс. грн. </t>
      </is>
    </oc>
    <nc r="C3" t="inlineStr">
      <is>
        <t xml:space="preserve">План на январь-сентябрь  с учетом изменений, тыс. грн. </t>
      </is>
    </nc>
  </rcc>
  <rcc rId="940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23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01 вересня,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9408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01 сентября,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0" sId="1" numFmtId="4">
    <oc r="C33">
      <v>294430.22200000001</v>
    </oc>
    <nc r="C33">
      <v>341104.42200000002</v>
    </nc>
  </rcc>
  <rcc rId="9071" sId="1" numFmtId="4">
    <oc r="D32">
      <v>327901.68900000001</v>
    </oc>
    <nc r="D32">
      <v>333774.69199999998</v>
    </nc>
  </rcc>
  <rcc rId="9072" sId="1" numFmtId="4">
    <oc r="D33">
      <v>292859.17200000002</v>
    </oc>
    <nc r="D33">
      <v>336385.62099999998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73" sId="1" numFmtId="4">
    <oc r="D33">
      <v>336385.62099999998</v>
    </oc>
    <nc r="D33">
      <v>336973.28499999997</v>
    </nc>
  </rcc>
  <rcc rId="9074" sId="1" numFmtId="4">
    <oc r="C33">
      <v>341104.42200000002</v>
    </oc>
    <nc r="C33">
      <v>341101.42200000002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1" sId="1" numFmtId="4">
    <oc r="C24">
      <v>757400.50600000005</v>
    </oc>
    <nc r="C24">
      <v>829656.14899999998</v>
    </nc>
  </rcc>
  <rcc rId="9412" sId="1" numFmtId="4">
    <oc r="D24">
      <v>743696.22100000002</v>
    </oc>
    <nc r="D24">
      <v>743703.51899999997</v>
    </nc>
  </rcc>
  <rcc rId="9413" sId="1" numFmtId="4">
    <oc r="C25">
      <v>15177.955</v>
    </oc>
    <nc r="C25">
      <v>17102.170999999998</v>
    </nc>
  </rcc>
  <rcc rId="9414" sId="1" numFmtId="4">
    <oc r="D25">
      <v>14243.370999999999</v>
    </oc>
    <nc r="D25">
      <v>14249.359</v>
    </nc>
  </rcc>
  <rcc rId="9415" sId="1" numFmtId="4">
    <oc r="C26">
      <v>3334.326</v>
    </oc>
    <nc r="C26">
      <v>3760.357</v>
    </nc>
  </rcc>
  <rcc rId="9416" sId="1" numFmtId="4">
    <oc r="D26">
      <v>3135.596</v>
    </oc>
    <nc r="D26">
      <v>3136.9059999999999</v>
    </nc>
  </rcc>
  <rcc rId="9417" sId="1" numFmtId="4">
    <oc r="C27">
      <v>75.575000000000003</v>
    </oc>
    <nc r="C27">
      <v>79.325000000000003</v>
    </nc>
  </rcc>
  <rcc rId="9418" sId="1" numFmtId="4">
    <oc r="C28">
      <v>209.566</v>
    </oc>
    <nc r="C28">
      <v>237.01300000000001</v>
    </nc>
  </rcc>
  <rcc rId="9419" sId="1" numFmtId="4">
    <oc r="C29">
      <v>844.59100000000001</v>
    </oc>
    <nc r="C29">
      <v>879.95899999999995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2" sId="1" numFmtId="4">
    <oc r="C33">
      <v>341101.42200000002</v>
    </oc>
    <nc r="C33">
      <v>360574.08500000002</v>
    </nc>
  </rcc>
  <rcc rId="9423" sId="1" numFmtId="4">
    <oc r="C32">
      <v>339996.16600000003</v>
    </oc>
    <nc r="C32">
      <v>384012.46600000001</v>
    </nc>
  </rcc>
  <rcc rId="9424" sId="1" numFmtId="4">
    <oc r="D33">
      <v>336973.28499999997</v>
    </oc>
    <nc r="D33">
      <v>343511.16399999999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9491" sId="2">
    <oc r="B5">
      <f>B6+B13</f>
    </oc>
    <nc r="B5">
      <f>B6+B13</f>
    </nc>
  </rcc>
  <rcc rId="9492" sId="2">
    <oc r="C5">
      <f>C6+C13</f>
    </oc>
    <nc r="C5">
      <f>C6+C13</f>
    </nc>
  </rcc>
  <rcc rId="9493" sId="2">
    <oc r="D5">
      <f>D6+D13</f>
    </oc>
    <nc r="D5">
      <f>D6+D13</f>
    </nc>
  </rcc>
  <rcc rId="9494" sId="2">
    <oc r="E5">
      <f>SUM(D5)/C5*100</f>
    </oc>
    <nc r="E5">
      <f>SUM(D5)/C5*100</f>
    </nc>
  </rcc>
  <rcc rId="9495" sId="2" numFmtId="4">
    <oc r="C6">
      <v>679516.00600000005</v>
    </oc>
    <nc r="C6">
      <v>758671.82</v>
    </nc>
  </rcc>
  <rcc rId="9496" sId="2">
    <oc r="D6">
      <f>605884.26+14018.619</f>
    </oc>
    <nc r="D6">
      <f>632067.822+367.873</f>
    </nc>
  </rcc>
  <rcc rId="9497" sId="2">
    <oc r="E6">
      <f>SUM(D6)/C6*100</f>
    </oc>
    <nc r="E6">
      <f>SUM(D6)/C6*100</f>
    </nc>
  </rcc>
  <rcc rId="9498" sId="2" numFmtId="4">
    <oc r="C7">
      <v>446382.24900000001</v>
    </oc>
    <nc r="C7">
      <v>502125.23800000001</v>
    </nc>
  </rcc>
  <rcc rId="9499" sId="2" numFmtId="4">
    <oc r="D7">
      <f>398161.056+11411.093</f>
    </oc>
    <nc r="D7">
      <v>419270.02</v>
    </nc>
  </rcc>
  <rcc rId="9500" sId="2">
    <oc r="E7">
      <f>SUM(D7)/C7*100</f>
    </oc>
    <nc r="E7">
      <f>SUM(D7)/C7*100</f>
    </nc>
  </rcc>
  <rcc rId="9501" sId="2" numFmtId="4">
    <oc r="C8">
      <v>98696.320000000007</v>
    </oc>
    <nc r="C8">
      <v>110956.54300000001</v>
    </nc>
  </rcc>
  <rcc rId="9502" sId="2" numFmtId="4">
    <oc r="D8">
      <f>88554.583+2601.769</f>
    </oc>
    <nc r="D8">
      <v>93331.745999999999</v>
    </nc>
  </rcc>
  <rcc rId="9503" sId="2">
    <oc r="E8">
      <f>SUM(D8)/C8*100</f>
    </oc>
    <nc r="E8">
      <f>SUM(D8)/C8*100</f>
    </nc>
  </rcc>
  <rcc rId="9504" sId="2" numFmtId="4">
    <oc r="C9">
      <v>173.43799999999999</v>
    </oc>
    <nc r="C9">
      <v>177.67599999999999</v>
    </nc>
  </rcc>
  <rcc rId="9505" sId="2" numFmtId="4">
    <oc r="D9">
      <v>27.524000000000001</v>
    </oc>
    <nc r="D9">
      <v>30.468</v>
    </nc>
  </rcc>
  <rcc rId="9506" sId="2">
    <oc r="E9">
      <f>SUM(D9)/C9*100</f>
    </oc>
    <nc r="E9">
      <f>SUM(D9)/C9*100</f>
    </nc>
  </rcc>
  <rcc rId="9507" sId="2" numFmtId="4">
    <oc r="C10">
      <v>30078.421999999999</v>
    </oc>
    <nc r="C10">
      <v>35332.42</v>
    </nc>
  </rcc>
  <rcc rId="9508" sId="2" numFmtId="4">
    <oc r="D10">
      <v>26960.382000000001</v>
    </oc>
    <nc r="D10">
      <v>27019.757000000001</v>
    </nc>
  </rcc>
  <rcc rId="9509" sId="2">
    <oc r="E10">
      <f>SUM(D10)/C10*100</f>
    </oc>
    <nc r="E10">
      <f>SUM(D10)/C10*100</f>
    </nc>
  </rcc>
  <rcc rId="9510" sId="2" numFmtId="4">
    <oc r="C11">
      <v>51344.311000000002</v>
    </oc>
    <nc r="C11">
      <v>52723.182999999997</v>
    </nc>
  </rcc>
  <rcc rId="9511" sId="2" numFmtId="4">
    <oc r="D11">
      <v>48502.446000000004</v>
    </oc>
    <nc r="D11">
      <f>48595.476+367.873</f>
    </nc>
  </rcc>
  <rcc rId="9512" sId="2">
    <oc r="E11">
      <f>SUM(D11)/C11*100</f>
    </oc>
    <nc r="E11">
      <f>SUM(D11)/C11*100</f>
    </nc>
  </rcc>
  <rcc rId="9513" sId="2">
    <oc r="B12">
      <f>SUM(B6)-B7-B8-B9-B10-B11</f>
    </oc>
    <nc r="B12">
      <f>SUM(B6)-B7-B8-B9-B10-B11</f>
    </nc>
  </rcc>
  <rcc rId="9514" sId="2">
    <oc r="C12">
      <f>SUM(C6)-C7-C8-C9-C10-C11</f>
    </oc>
    <nc r="C12">
      <f>SUM(C6)-C7-C8-C9-C10-C11</f>
    </nc>
  </rcc>
  <rcc rId="9515" sId="2">
    <oc r="D12">
      <f>SUM(D6)-D7-D8-D9-D10-D11</f>
    </oc>
    <nc r="D12">
      <f>SUM(D6)-D7-D8-D9-D10-D11</f>
    </nc>
  </rcc>
  <rcc rId="9516" sId="2">
    <oc r="E12">
      <f>SUM(D12)/C12*100</f>
    </oc>
    <nc r="E12">
      <f>SUM(D12)/C12*100</f>
    </nc>
  </rcc>
  <rcc rId="9517" sId="2" numFmtId="4">
    <oc r="C13">
      <v>77843.467000000004</v>
    </oc>
    <nc r="C13">
      <v>93391.991999999998</v>
    </nc>
  </rcc>
  <rcc rId="9518" sId="2" numFmtId="4">
    <oc r="D13">
      <v>38416.046999999999</v>
    </oc>
    <nc r="D13">
      <f>38416.047+5765.996</f>
    </nc>
  </rcc>
  <rcc rId="9519" sId="2">
    <oc r="E13">
      <f>SUM(D13)/C13*100</f>
    </oc>
    <nc r="E13">
      <f>SUM(D13)/C13*100</f>
    </nc>
  </rcc>
  <rcc rId="9520" sId="2">
    <oc r="B14">
      <f>B15+B22</f>
    </oc>
    <nc r="B14">
      <f>B15+B22</f>
    </nc>
  </rcc>
  <rcc rId="9521" sId="2">
    <oc r="C14">
      <f>C15+C22</f>
    </oc>
    <nc r="C14">
      <f>C15+C22</f>
    </nc>
  </rcc>
  <rcc rId="9522" sId="2">
    <oc r="D14">
      <f>D15+D22</f>
    </oc>
    <nc r="D14">
      <f>D15+D22</f>
    </nc>
  </rcc>
  <rcc rId="9523" sId="2">
    <oc r="E14">
      <f>SUM(D14)/C14*100</f>
    </oc>
    <nc r="E14">
      <f>SUM(D14)/C14*100</f>
    </nc>
  </rcc>
  <rcc rId="9524" sId="2">
    <oc r="B15">
      <f>477284.214+29125.5</f>
    </oc>
    <nc r="B15">
      <f>477284.214+29125.5</f>
    </nc>
  </rcc>
  <rcc rId="9525" sId="2">
    <oc r="C15">
      <f>312716.761+19417</f>
    </oc>
    <nc r="C15">
      <f>353039.952+21844.125</f>
    </nc>
  </rcc>
  <rcc rId="9526" sId="2">
    <oc r="D15">
      <f>303945.568+1253.708+19417</f>
    </oc>
    <nc r="D15">
      <f>305675.526+19417</f>
    </nc>
  </rcc>
  <rcc rId="9527" sId="2">
    <oc r="E15">
      <f>SUM(D15)/C15*100</f>
    </oc>
    <nc r="E15">
      <f>SUM(D15)/C15*100</f>
    </nc>
  </rcc>
  <rcc rId="9528" sId="2">
    <oc r="B21">
      <f>SUM(B15)-B16-B17-B18-B19-B20</f>
    </oc>
    <nc r="B21">
      <f>SUM(B15)-B16-B17-B18-B19-B20</f>
    </nc>
  </rcc>
  <rcc rId="9529" sId="2">
    <oc r="C21">
      <f>SUM(C15)-C16-C17-C18-C19-C20</f>
    </oc>
    <nc r="C21">
      <f>SUM(C15)-C16-C17-C18-C19-C20</f>
    </nc>
  </rcc>
  <rcc rId="9530" sId="2">
    <oc r="D21">
      <f>SUM(D15)-D16-D17-D18-D19-D20</f>
    </oc>
    <nc r="D21">
      <f>SUM(D15)-D16-D17-D18-D19-D20</f>
    </nc>
  </rcc>
  <rcc rId="9531" sId="2">
    <oc r="E21">
      <f>SUM(D21)/C21*100</f>
    </oc>
    <nc r="E21">
      <f>SUM(D21)/C21*100</f>
    </nc>
  </rcc>
  <rcc rId="9532" sId="2" numFmtId="4">
    <oc r="C22">
      <v>23501.287</v>
    </oc>
    <nc r="C22">
      <v>28052.287</v>
    </nc>
  </rcc>
  <rcc rId="9533" sId="2" numFmtId="4">
    <oc r="D22">
      <v>14995.293</v>
    </oc>
    <nc r="D22">
      <v>15445.293</v>
    </nc>
  </rcc>
  <rcc rId="9534" sId="2">
    <oc r="E22">
      <f>SUM(D22)/C22*100</f>
    </oc>
    <nc r="E22">
      <f>SUM(D22)/C22*100</f>
    </nc>
  </rcc>
  <rcc rId="9535" sId="2">
    <oc r="B23">
      <f>B24+B34</f>
    </oc>
    <nc r="B23">
      <f>B24+B34</f>
    </nc>
  </rcc>
  <rcc rId="9536" sId="2">
    <oc r="C23">
      <f>C24+C34</f>
    </oc>
    <nc r="C23">
      <f>C24+C34</f>
    </nc>
  </rcc>
  <rcc rId="9537" sId="2">
    <oc r="D23">
      <f>D24+D34</f>
    </oc>
    <nc r="D23">
      <f>D24+D34</f>
    </nc>
  </rcc>
  <rcc rId="9538" sId="2">
    <oc r="E23">
      <f>SUM(D23)/C23*100</f>
    </oc>
    <nc r="E23">
      <f>SUM(D23)/C23*100</f>
    </nc>
  </rcc>
  <rcc rId="9539" sId="2" numFmtId="4">
    <oc r="C24">
      <v>754990.50600000005</v>
    </oc>
    <nc r="C24">
      <v>829656.14899999998</v>
    </nc>
  </rcc>
  <rcc rId="9540" sId="2" numFmtId="4">
    <oc r="D24">
      <v>735612.59199999995</v>
    </oc>
    <nc r="D24">
      <v>743703.51899999997</v>
    </nc>
  </rcc>
  <rcc rId="9541" sId="2">
    <oc r="E24">
      <f>SUM(D24)/C24*100</f>
    </oc>
    <nc r="E24">
      <f>SUM(D24)/C24*100</f>
    </nc>
  </rcc>
  <rcc rId="9542" sId="2" numFmtId="4">
    <oc r="C25">
      <v>15177.955</v>
    </oc>
    <nc r="C25">
      <v>17102.170999999998</v>
    </nc>
  </rcc>
  <rcc rId="9543" sId="2" numFmtId="4">
    <oc r="D25">
      <v>13645.656000000001</v>
    </oc>
    <nc r="D25">
      <v>14249.359</v>
    </nc>
  </rcc>
  <rcc rId="9544" sId="2">
    <oc r="E25">
      <f>SUM(D25)/C25*100</f>
    </oc>
    <nc r="E25">
      <f>SUM(D25)/C25*100</f>
    </nc>
  </rcc>
  <rcc rId="9545" sId="2" numFmtId="4">
    <oc r="C26">
      <v>3334.326</v>
    </oc>
    <nc r="C26">
      <v>3760.357</v>
    </nc>
  </rcc>
  <rcc rId="9546" sId="2" numFmtId="4">
    <oc r="D26">
      <v>3004.6619999999998</v>
    </oc>
    <nc r="D26">
      <v>3136.9059999999999</v>
    </nc>
  </rcc>
  <rcc rId="9547" sId="2">
    <oc r="E26">
      <f>SUM(D26)/C26*100</f>
    </oc>
    <nc r="E26">
      <f>SUM(D26)/C26*100</f>
    </nc>
  </rcc>
  <rcc rId="9548" sId="2" numFmtId="4">
    <oc r="C27">
      <v>75.575000000000003</v>
    </oc>
    <nc r="C27">
      <v>79.325000000000003</v>
    </nc>
  </rcc>
  <rcc rId="9549" sId="2">
    <oc r="E27">
      <f>SUM(D27)/C27*100</f>
    </oc>
    <nc r="E27">
      <f>SUM(D27)/C27*100</f>
    </nc>
  </rcc>
  <rcc rId="9550" sId="2" numFmtId="4">
    <oc r="C28">
      <v>209.566</v>
    </oc>
    <nc r="C28">
      <v>237.01300000000001</v>
    </nc>
  </rcc>
  <rcc rId="9551" sId="2">
    <oc r="E28">
      <f>SUM(D28)/C28*100</f>
    </oc>
    <nc r="E28">
      <f>SUM(D28)/C28*100</f>
    </nc>
  </rcc>
  <rcc rId="9552" sId="2" numFmtId="4">
    <oc r="C29">
      <v>844.59100000000001</v>
    </oc>
    <nc r="C29">
      <v>879.95899999999995</v>
    </nc>
  </rcc>
  <rcc rId="9553" sId="2">
    <oc r="E29">
      <f>SUM(D29)/C29*100</f>
    </oc>
    <nc r="E29">
      <f>SUM(D29)/C29*100</f>
    </nc>
  </rcc>
  <rcc rId="9554" sId="2">
    <oc r="B30">
      <f>SUM(B24)-B25-B26-B27-B28-B29</f>
    </oc>
    <nc r="B30">
      <f>SUM(B24)-B25-B26-B27-B28-B29</f>
    </nc>
  </rcc>
  <rcc rId="9555" sId="2">
    <oc r="C30">
      <f>SUM(C24)-C25-C26-C27-C28-C29</f>
    </oc>
    <nc r="C30">
      <f>SUM(C24)-C25-C26-C27-C28-C29</f>
    </nc>
  </rcc>
  <rcc rId="9556" sId="2">
    <oc r="D30">
      <f>SUM(D24)-D25-D26-D27-D28-D29</f>
    </oc>
    <nc r="D30">
      <f>SUM(D24)-D25-D26-D27-D28-D29</f>
    </nc>
  </rcc>
  <rcc rId="9557" sId="2">
    <oc r="E30">
      <f>SUM(D30)/C30*100</f>
    </oc>
    <nc r="E30">
      <f>SUM(D30)/C30*100</f>
    </nc>
  </rcc>
  <rcc rId="9558" sId="2">
    <oc r="B31">
      <f>SUM(B32:B33)</f>
    </oc>
    <nc r="B31">
      <f>SUM(B32:B33)</f>
    </nc>
  </rcc>
  <rcc rId="9559" sId="2">
    <oc r="C31">
      <f>SUM(C32:C33)</f>
    </oc>
    <nc r="C31">
      <f>SUM(C32:C33)</f>
    </nc>
  </rcc>
  <rcc rId="9560" sId="2">
    <oc r="D31">
      <f>SUM(D32:D33)</f>
    </oc>
    <nc r="D31">
      <f>SUM(D32:D33)</f>
    </nc>
  </rcc>
  <rcc rId="9561" sId="2">
    <oc r="E31">
      <f>SUM(D31)/C31*100</f>
    </oc>
    <nc r="E31">
      <f>SUM(D31)/C31*100</f>
    </nc>
  </rcc>
  <rcc rId="9562" sId="2" numFmtId="4">
    <oc r="C32">
      <v>339996.16600000003</v>
    </oc>
    <nc r="C32">
      <v>384012.46600000001</v>
    </nc>
  </rcc>
  <rcc rId="9563" sId="2">
    <oc r="E32">
      <f>SUM(D32)/C32*100</f>
    </oc>
    <nc r="E32">
      <f>SUM(D32)/C32*100</f>
    </nc>
  </rcc>
  <rcc rId="9564" sId="2" numFmtId="4">
    <oc r="C33">
      <v>341101.42200000002</v>
    </oc>
    <nc r="C33">
      <v>360574.08500000002</v>
    </nc>
  </rcc>
  <rcc rId="9565" sId="2" numFmtId="4">
    <oc r="D33">
      <v>336973.28499999997</v>
    </oc>
    <nc r="D33">
      <v>343511.16399999999</v>
    </nc>
  </rcc>
  <rcc rId="9566" sId="2">
    <oc r="E33">
      <f>SUM(D33)/C33*100</f>
    </oc>
    <nc r="E33">
      <f>SUM(D33)/C33*100</f>
    </nc>
  </rcc>
  <rcc rId="9567" sId="2">
    <oc r="E34">
      <f>SUM(D34)/C34*100</f>
    </oc>
    <nc r="E34">
      <f>SUM(D34)/C34*100</f>
    </nc>
  </rcc>
  <rcc rId="9568" sId="2">
    <oc r="B35">
      <f>B36+B41</f>
    </oc>
    <nc r="B35">
      <f>B36+B41</f>
    </nc>
  </rcc>
  <rcc rId="9569" sId="2">
    <oc r="C35">
      <f>C36+C41</f>
    </oc>
    <nc r="C35">
      <f>C36+C41</f>
    </nc>
  </rcc>
  <rcc rId="9570" sId="2">
    <oc r="D35">
      <f>D36+D41</f>
    </oc>
    <nc r="D35">
      <f>D36+D41</f>
    </nc>
  </rcc>
  <rcc rId="9571" sId="2">
    <oc r="E35">
      <f>SUM(D35)/C35*100</f>
    </oc>
    <nc r="E35">
      <f>SUM(D35)/C35*100</f>
    </nc>
  </rcc>
  <rcc rId="9572" sId="2" numFmtId="4">
    <oc r="C36">
      <v>82398.573000000004</v>
    </oc>
    <nc r="C36">
      <v>91765.038</v>
    </nc>
  </rcc>
  <rcc rId="9573" sId="2" numFmtId="4">
    <oc r="D36">
      <f>73872.067+233.222</f>
    </oc>
    <nc r="D36">
      <v>75192.741999999998</v>
    </nc>
  </rcc>
  <rcc rId="9574" sId="2">
    <oc r="E36">
      <f>SUM(D36)/C36*100</f>
    </oc>
    <nc r="E36">
      <f>SUM(D36)/C36*100</f>
    </nc>
  </rcc>
  <rcc rId="9575" sId="2" numFmtId="4">
    <oc r="C37">
      <v>40946.656999999999</v>
    </oc>
    <nc r="C37">
      <v>46018.142999999996</v>
    </nc>
  </rcc>
  <rcc rId="9576" sId="2" numFmtId="4">
    <oc r="D37">
      <f>38309.536+132.298</f>
    </oc>
    <nc r="D37">
      <v>38672.720000000001</v>
    </nc>
  </rcc>
  <rcc rId="9577" sId="2">
    <oc r="E37">
      <f>SUM(D37)/C37*100</f>
    </oc>
    <nc r="E37">
      <f>SUM(D37)/C37*100</f>
    </nc>
  </rcc>
  <rcc rId="9578" sId="2" numFmtId="4">
    <oc r="C38">
      <v>9158.6720000000005</v>
    </oc>
    <nc r="C38">
      <v>10189.049999999999</v>
    </nc>
  </rcc>
  <rcc rId="9579" sId="2" numFmtId="4">
    <oc r="D38">
      <f>8641.361+26.337</f>
    </oc>
    <nc r="D38">
      <v>8719.4169999999995</v>
    </nc>
  </rcc>
  <rcc rId="9580" sId="2">
    <oc r="E38">
      <f>SUM(D38)/C38*100</f>
    </oc>
    <nc r="E38">
      <f>SUM(D38)/C38*100</f>
    </nc>
  </rcc>
  <rcc rId="9581" sId="2" numFmtId="4">
    <oc r="C39">
      <v>4026.4409999999998</v>
    </oc>
    <nc r="C39">
      <v>4174.76</v>
    </nc>
  </rcc>
  <rcc rId="9582" sId="2" numFmtId="4">
    <oc r="D39">
      <f>3404.456+1.123</f>
    </oc>
    <nc r="D39">
      <v>3414.0129999999999</v>
    </nc>
  </rcc>
  <rcc rId="9583" sId="2">
    <oc r="E39">
      <f>SUM(D39)/C39*100</f>
    </oc>
    <nc r="E39">
      <f>SUM(D39)/C39*100</f>
    </nc>
  </rcc>
  <rcc rId="9584" sId="2">
    <oc r="B40">
      <f>SUM(B36)-B37-B38-B39</f>
    </oc>
    <nc r="B40">
      <f>SUM(B36)-B37-B38-B39</f>
    </nc>
  </rcc>
  <rcc rId="9585" sId="2">
    <oc r="C40">
      <f>SUM(C36)-C37-C38-C39</f>
    </oc>
    <nc r="C40">
      <f>SUM(C36)-C37-C38-C39</f>
    </nc>
  </rcc>
  <rcc rId="9586" sId="2">
    <oc r="D40">
      <f>SUM(D36)-D37-D38-D39</f>
    </oc>
    <nc r="D40">
      <f>SUM(D36)-D37-D38-D39</f>
    </nc>
  </rcc>
  <rcc rId="9587" sId="2">
    <oc r="E40">
      <f>SUM(D40)/C40*100</f>
    </oc>
    <nc r="E40">
      <f>SUM(D40)/C40*100</f>
    </nc>
  </rcc>
  <rcc rId="9588" sId="2" numFmtId="4">
    <oc r="C41">
      <v>9389.8979999999992</v>
    </oc>
    <nc r="C41">
      <v>16965.865000000002</v>
    </nc>
  </rcc>
  <rcc rId="9589" sId="2">
    <oc r="D41">
      <f>4694.634+16.985</f>
    </oc>
    <nc r="D41">
      <f>4711.619+269.598</f>
    </nc>
  </rcc>
  <rcc rId="9590" sId="2">
    <oc r="E41">
      <f>SUM(D41)/C41*100</f>
    </oc>
    <nc r="E41">
      <f>SUM(D41)/C41*100</f>
    </nc>
  </rcc>
  <rcc rId="9591" sId="2">
    <oc r="B42">
      <f>B43+B48</f>
    </oc>
    <nc r="B42">
      <f>B43+B48</f>
    </nc>
  </rcc>
  <rcc rId="9592" sId="2">
    <oc r="C42">
      <f>C43+C48</f>
    </oc>
    <nc r="C42">
      <f>C43+C48</f>
    </nc>
  </rcc>
  <rcc rId="9593" sId="2">
    <oc r="D42">
      <f>D43+D48</f>
    </oc>
    <nc r="D42">
      <f>D43+D48</f>
    </nc>
  </rcc>
  <rcc rId="9594" sId="2">
    <oc r="E42">
      <f>SUM(D42)/C42*100</f>
    </oc>
    <nc r="E42">
      <f>SUM(D42)/C42*100</f>
    </nc>
  </rcc>
  <rcc rId="9595" sId="2" numFmtId="4">
    <oc r="C43">
      <v>54448.277999999998</v>
    </oc>
    <nc r="C43">
      <v>59407.076000000001</v>
    </nc>
  </rcc>
  <rcc rId="9596" sId="2" numFmtId="4">
    <oc r="D43">
      <v>47494.442999999999</v>
    </oc>
    <nc r="D43">
      <f>49126.968</f>
    </nc>
  </rcc>
  <rcc rId="9597" sId="2">
    <oc r="E43">
      <f>SUM(D43)/C43*100</f>
    </oc>
    <nc r="E43">
      <f>SUM(D43)/C43*100</f>
    </nc>
  </rcc>
  <rcc rId="9598" sId="2" numFmtId="4">
    <oc r="C44">
      <v>24804.954000000002</v>
    </oc>
    <nc r="C44">
      <v>27901.531999999999</v>
    </nc>
  </rcc>
  <rcc rId="9599" sId="2" numFmtId="4">
    <oc r="D44">
      <v>22776.366000000002</v>
    </oc>
    <nc r="D44">
      <v>23805.208999999999</v>
    </nc>
  </rcc>
  <rcc rId="9600" sId="2">
    <oc r="E44">
      <f>SUM(D44)/C44*100</f>
    </oc>
    <nc r="E44">
      <f>SUM(D44)/C44*100</f>
    </nc>
  </rcc>
  <rcc rId="9601" sId="2" numFmtId="4">
    <oc r="C45">
      <v>5463.5</v>
    </oc>
    <nc r="C45">
      <v>6145.0529999999999</v>
    </nc>
  </rcc>
  <rcc rId="9602" sId="2" numFmtId="4">
    <oc r="D45">
      <v>4988.2640000000001</v>
    </oc>
    <nc r="D45">
      <v>5217.125</v>
    </nc>
  </rcc>
  <rcc rId="9603" sId="2">
    <oc r="E45">
      <f>SUM(D45)/C45*100</f>
    </oc>
    <nc r="E45">
      <f>SUM(D45)/C45*100</f>
    </nc>
  </rcc>
  <rcc rId="9604" sId="2" numFmtId="4">
    <oc r="C46">
      <v>3388.3270000000002</v>
    </oc>
    <nc r="C46">
      <v>3583.739</v>
    </nc>
  </rcc>
  <rcc rId="9605" sId="2" numFmtId="4">
    <oc r="D46">
      <v>2942.8719999999998</v>
    </oc>
    <nc r="D46">
      <v>2944.931</v>
    </nc>
  </rcc>
  <rcc rId="9606" sId="2">
    <oc r="E46">
      <f>SUM(D46)/C46*100</f>
    </oc>
    <nc r="E46">
      <f>SUM(D46)/C46*100</f>
    </nc>
  </rcc>
  <rcc rId="9607" sId="2">
    <oc r="B47">
      <f>SUM(B43)-B44-B45-B46</f>
    </oc>
    <nc r="B47">
      <f>SUM(B43)-B44-B45-B46</f>
    </nc>
  </rcc>
  <rcc rId="9608" sId="2">
    <oc r="C47">
      <f>SUM(C43)-C44-C45-C46</f>
    </oc>
    <nc r="C47">
      <f>SUM(C43)-C44-C45-C46</f>
    </nc>
  </rcc>
  <rcc rId="9609" sId="2">
    <oc r="D47">
      <f>SUM(D43)-D44-D45-D46</f>
    </oc>
    <nc r="D47">
      <f>SUM(D43)-D44-D45-D46</f>
    </nc>
  </rcc>
  <rcc rId="9610" sId="2">
    <oc r="E47">
      <f>SUM(D47)/C47*100</f>
    </oc>
    <nc r="E47">
      <f>SUM(D47)/C47*100</f>
    </nc>
  </rcc>
  <rcc rId="9611" sId="2" numFmtId="4">
    <oc r="C48">
      <v>25678.134999999998</v>
    </oc>
    <nc r="C48">
      <v>35976.713000000003</v>
    </nc>
  </rcc>
  <rcc rId="9612" sId="2" numFmtId="4">
    <oc r="D48">
      <f>11144.476</f>
    </oc>
    <nc r="D48">
      <v>11334.644</v>
    </nc>
  </rcc>
  <rcc rId="9613" sId="2">
    <oc r="E48">
      <f>SUM(D48)/C48*100</f>
    </oc>
    <nc r="E48">
      <f>SUM(D48)/C48*100</f>
    </nc>
  </rcc>
  <rcc rId="9614" sId="2">
    <oc r="B49">
      <f>B50+B55</f>
    </oc>
    <nc r="B49">
      <f>B50+B55</f>
    </nc>
  </rcc>
  <rcc rId="9615" sId="2">
    <oc r="C49">
      <f>C50+C55</f>
    </oc>
    <nc r="C49">
      <f>C50+C55</f>
    </nc>
  </rcc>
  <rcc rId="9616" sId="2">
    <oc r="D49">
      <f>D50+D55</f>
    </oc>
    <nc r="D49">
      <f>D50+D55</f>
    </nc>
  </rcc>
  <rcc rId="9617" sId="2">
    <oc r="E49">
      <f>SUM(D49)/C49*100</f>
    </oc>
    <nc r="E49">
      <f>SUM(D49)/C49*100</f>
    </nc>
  </rcc>
  <rcc rId="9618" sId="2" numFmtId="4">
    <oc r="C50">
      <v>90535.301999999996</v>
    </oc>
    <nc r="C50">
      <v>102953.989</v>
    </nc>
  </rcc>
  <rcc rId="9619" sId="2" numFmtId="4">
    <oc r="D50">
      <v>81869.207999999999</v>
    </oc>
    <nc r="D50">
      <v>83595.941000000006</v>
    </nc>
  </rcc>
  <rcc rId="9620" sId="2">
    <oc r="E50">
      <f>SUM(D50)/C50*100</f>
    </oc>
    <nc r="E50">
      <f>SUM(D50)/C50*100</f>
    </nc>
  </rcc>
  <rcc rId="9621" sId="2" numFmtId="4">
    <oc r="C51">
      <v>59651.750999999997</v>
    </oc>
    <nc r="C51">
      <v>67359.904999999999</v>
    </nc>
  </rcc>
  <rcc rId="9622" sId="2" numFmtId="4">
    <oc r="D51">
      <v>56338.504000000001</v>
    </oc>
    <nc r="D51">
      <v>57630.271999999997</v>
    </nc>
  </rcc>
  <rcc rId="9623" sId="2">
    <oc r="E51">
      <f>SUM(D51)/C51*100</f>
    </oc>
    <nc r="E51">
      <f>SUM(D51)/C51*100</f>
    </nc>
  </rcc>
  <rcc rId="9624" sId="2" numFmtId="4">
    <oc r="C52">
      <v>13185.195</v>
    </oc>
    <nc r="C52">
      <v>14883.635</v>
    </nc>
  </rcc>
  <rcc rId="9625" sId="2" numFmtId="4">
    <oc r="D52">
      <v>12261.569</v>
    </oc>
    <nc r="D52">
      <v>12543.215</v>
    </nc>
  </rcc>
  <rcc rId="9626" sId="2">
    <oc r="E52">
      <f>SUM(D52)/C52*100</f>
    </oc>
    <nc r="E52">
      <f>SUM(D52)/C52*100</f>
    </nc>
  </rcc>
  <rcc rId="9627" sId="2" numFmtId="4">
    <oc r="C53">
      <v>3099.366</v>
    </oc>
    <nc r="C53">
      <v>3246.2330000000002</v>
    </nc>
  </rcc>
  <rcc rId="9628" sId="2" numFmtId="4">
    <oc r="D53">
      <v>2692.808</v>
    </oc>
    <nc r="D53">
      <v>2706.7820000000002</v>
    </nc>
  </rcc>
  <rcc rId="9629" sId="2">
    <oc r="E53">
      <f>SUM(D53)/C53*100</f>
    </oc>
    <nc r="E53">
      <f>SUM(D53)/C53*100</f>
    </nc>
  </rcc>
  <rcc rId="9630" sId="2">
    <oc r="B54">
      <f>SUM(B50)-B51-B52-B53</f>
    </oc>
    <nc r="B54">
      <f>SUM(B50)-B51-B52-B53</f>
    </nc>
  </rcc>
  <rcc rId="9631" sId="2">
    <oc r="C54">
      <f>SUM(C50)-C51-C52-C53</f>
    </oc>
    <nc r="C54">
      <f>SUM(C50)-C51-C52-C53</f>
    </nc>
  </rcc>
  <rcc rId="9632" sId="2">
    <oc r="D54">
      <f>SUM(D50)-D51-D52-D53</f>
    </oc>
    <nc r="D54">
      <f>SUM(D50)-D51-D52-D53</f>
    </nc>
  </rcc>
  <rcc rId="9633" sId="2">
    <oc r="E54">
      <f>SUM(D54)/C54*100</f>
    </oc>
    <nc r="E54">
      <f>SUM(D54)/C54*100</f>
    </nc>
  </rcc>
  <rcc rId="9634" sId="2" numFmtId="4">
    <oc r="C55">
      <v>17062.915000000001</v>
    </oc>
    <nc r="C55">
      <v>18114.365000000002</v>
    </nc>
  </rcc>
  <rcc rId="9635" sId="2">
    <oc r="E55">
      <f>SUM(D55)/C55*100</f>
    </oc>
    <nc r="E55">
      <f>SUM(D55)/C55*100</f>
    </nc>
  </rcc>
  <rcc rId="9636" sId="2">
    <oc r="B56">
      <f>B57+B60</f>
    </oc>
    <nc r="B56">
      <f>B57+B60</f>
    </nc>
  </rcc>
  <rcc rId="9637" sId="2">
    <oc r="C56">
      <f>C57+C60</f>
    </oc>
    <nc r="C56">
      <f>C57+C60</f>
    </nc>
  </rcc>
  <rcc rId="9638" sId="2">
    <oc r="D56">
      <f>D57+D60</f>
    </oc>
    <nc r="D56">
      <f>D57+D60</f>
    </nc>
  </rcc>
  <rcc rId="9639" sId="2">
    <oc r="E56">
      <f>SUM(D56)/C56*100</f>
    </oc>
    <nc r="E56">
      <f>SUM(D56)/C56*100</f>
    </nc>
  </rcc>
  <rcc rId="9640" sId="2" numFmtId="4">
    <oc r="C57">
      <v>262368.755</v>
    </oc>
    <nc r="C57">
      <v>279340.85800000001</v>
    </nc>
  </rcc>
  <rcc rId="9641" sId="2">
    <oc r="D57">
      <f>118746.552+1371.17</f>
    </oc>
    <nc r="D57">
      <f>123531.922+152.287</f>
    </nc>
  </rcc>
  <rcc rId="9642" sId="2">
    <oc r="E57">
      <f>SUM(D57)/C57*100</f>
    </oc>
    <nc r="E57">
      <f>SUM(D57)/C57*100</f>
    </nc>
  </rcc>
  <rcc rId="9643" sId="2" numFmtId="4">
    <oc r="C58">
      <v>20664.43</v>
    </oc>
    <nc r="C58">
      <v>23166.162</v>
    </nc>
  </rcc>
  <rcc rId="9644" sId="2" numFmtId="4">
    <oc r="D58">
      <v>18315.435000000001</v>
    </oc>
    <nc r="D58">
      <v>18321.067999999999</v>
    </nc>
  </rcc>
  <rcc rId="9645" sId="2">
    <oc r="E58">
      <f>SUM(D58)/C58*100</f>
    </oc>
    <nc r="E58">
      <f>SUM(D58)/C58*100</f>
    </nc>
  </rcc>
  <rcc rId="9646" sId="2">
    <oc r="B59">
      <f>SUM(B57)-B58</f>
    </oc>
    <nc r="B59">
      <f>SUM(B57)-B58</f>
    </nc>
  </rcc>
  <rcc rId="9647" sId="2">
    <oc r="C59">
      <f>SUM(C57)-C58</f>
    </oc>
    <nc r="C59">
      <f>SUM(C57)-C58</f>
    </nc>
  </rcc>
  <rcc rId="9648" sId="2">
    <oc r="D59">
      <f>SUM(D57)-D58</f>
    </oc>
    <nc r="D59">
      <f>SUM(D57)-D58</f>
    </nc>
  </rcc>
  <rcc rId="9649" sId="2">
    <oc r="E59">
      <f>SUM(D59)/C59*100</f>
    </oc>
    <nc r="E59">
      <f>SUM(D59)/C59*100</f>
    </nc>
  </rcc>
  <rcc rId="9650" sId="2" numFmtId="4">
    <oc r="C60">
      <v>198357.21900000001</v>
    </oc>
    <nc r="C60">
      <v>224828.82800000001</v>
    </nc>
  </rcc>
  <rcc rId="9651" sId="2">
    <oc r="D60">
      <f>67261.317+13.587</f>
    </oc>
    <nc r="D60">
      <f>69055.818+1.231</f>
    </nc>
  </rcc>
  <rcc rId="9652" sId="2">
    <oc r="E60">
      <f>SUM(D60)/C60*100</f>
    </oc>
    <nc r="E60">
      <f>SUM(D60)/C60*100</f>
    </nc>
  </rcc>
  <rcc rId="9653" sId="2">
    <oc r="B61">
      <f>SUM(B62)</f>
    </oc>
    <nc r="B61">
      <f>SUM(B62)</f>
    </nc>
  </rcc>
  <rcc rId="9654" sId="2">
    <oc r="C61">
      <f>SUM(C62)</f>
    </oc>
    <nc r="C61">
      <f>SUM(C62)</f>
    </nc>
  </rcc>
  <rcc rId="9655" sId="2">
    <oc r="D61">
      <f>SUM(D62)</f>
    </oc>
    <nc r="D61">
      <f>SUM(D62)</f>
    </nc>
  </rcc>
  <rcc rId="9656" sId="2">
    <oc r="E61">
      <f>SUM(D61)/C61*100</f>
    </oc>
    <nc r="E61">
      <f>SUM(D61)/C61*100</f>
    </nc>
  </rcc>
  <rcc rId="9657" sId="2" numFmtId="4">
    <oc r="C62">
      <v>159022.609</v>
    </oc>
    <nc r="C62">
      <v>173822.185</v>
    </nc>
  </rcc>
  <rcc rId="9658" sId="2">
    <oc r="D62">
      <f>37578.303+202.202</f>
    </oc>
    <nc r="D62">
      <f>37735.505+1661.913</f>
    </nc>
  </rcc>
  <rcc rId="9659" sId="2">
    <oc r="E62">
      <f>SUM(D62)/C62*100</f>
    </oc>
    <nc r="E62">
      <f>SUM(D62)/C62*100</f>
    </nc>
  </rcc>
  <rcc rId="9660" sId="2">
    <oc r="B63">
      <f>SUM(B64:B65)</f>
    </oc>
    <nc r="B63">
      <f>SUM(B64:B65)</f>
    </nc>
  </rcc>
  <rcc rId="9661" sId="2">
    <oc r="C63">
      <f>SUM(C64:C65)</f>
    </oc>
    <nc r="C63">
      <f>SUM(C64:C65)</f>
    </nc>
  </rcc>
  <rcc rId="9662" sId="2">
    <oc r="D63">
      <f>SUM(D64:D65)</f>
    </oc>
    <nc r="D63">
      <f>SUM(D64:D65)</f>
    </nc>
  </rcc>
  <rcc rId="9663" sId="2">
    <oc r="E63">
      <f>SUM(D63)/C63*100</f>
    </oc>
    <nc r="E63">
      <f>SUM(D63)/C63*100</f>
    </nc>
  </rcc>
  <rcc rId="9664" sId="2" numFmtId="4">
    <oc r="C64">
      <v>59651.377999999997</v>
    </oc>
    <nc r="C64">
      <v>61501.377999999997</v>
    </nc>
  </rcc>
  <rcc rId="9665" sId="2">
    <oc r="E64">
      <f>SUM(D64)/C64*100</f>
    </oc>
    <nc r="E64">
      <f>SUM(D64)/C64*100</f>
    </nc>
  </rcc>
  <rcc rId="9666" sId="2" numFmtId="4">
    <oc r="C65">
      <v>86935.883000000002</v>
    </oc>
    <nc r="C65">
      <v>94763.368000000002</v>
    </nc>
  </rcc>
  <rcc rId="9667" sId="2" numFmtId="4">
    <oc r="D65">
      <v>32655.302</v>
    </oc>
    <nc r="D65">
      <v>33039.065000000002</v>
    </nc>
  </rcc>
  <rcc rId="9668" sId="2">
    <oc r="E65">
      <f>SUM(D65)/C65*100</f>
    </oc>
    <nc r="E65">
      <f>SUM(D65)/C65*100</f>
    </nc>
  </rcc>
  <rcc rId="9669" sId="2">
    <oc r="B66">
      <f>SUM(B67:B67)</f>
    </oc>
    <nc r="B66">
      <f>SUM(B67:B67)</f>
    </nc>
  </rcc>
  <rcc rId="9670" sId="2">
    <oc r="C66">
      <f>SUM(C67:C67)</f>
    </oc>
    <nc r="C66">
      <f>SUM(C67:C67)</f>
    </nc>
  </rcc>
  <rcc rId="9671" sId="2">
    <oc r="D66">
      <f>SUM(D67:D67)</f>
    </oc>
    <nc r="D66">
      <f>SUM(D67:D67)</f>
    </nc>
  </rcc>
  <rcc rId="9672" sId="2">
    <oc r="E66">
      <f>SUM(D66)/C66*100</f>
    </oc>
    <nc r="E66">
      <f>SUM(D66)/C66*100</f>
    </nc>
  </rcc>
  <rcc rId="9673" sId="2">
    <oc r="E67">
      <f>SUM(D67)/C67*100</f>
    </oc>
    <nc r="E67">
      <f>SUM(D67)/C67*100</f>
    </nc>
  </rcc>
  <rcc rId="9674" sId="2">
    <oc r="B68">
      <f>SUM(B69)+B72</f>
    </oc>
    <nc r="B68">
      <f>SUM(B69)+B72</f>
    </nc>
  </rcc>
  <rcc rId="9675" sId="2">
    <oc r="C68">
      <f>SUM(C69)+C72</f>
    </oc>
    <nc r="C68">
      <f>SUM(C69)+C72</f>
    </nc>
  </rcc>
  <rcc rId="9676" sId="2">
    <oc r="D68">
      <f>SUM(D69)+D72</f>
    </oc>
    <nc r="D68">
      <f>SUM(D69)+D72</f>
    </nc>
  </rcc>
  <rcc rId="9677" sId="2">
    <oc r="E68">
      <f>SUM(D68)/C68*100</f>
    </oc>
    <nc r="E68">
      <f>SUM(D68)/C68*100</f>
    </nc>
  </rcc>
  <rcc rId="9678" sId="2" numFmtId="4">
    <oc r="C69">
      <v>6257.2790000000005</v>
    </oc>
    <nc r="C69">
      <v>6835.06</v>
    </nc>
  </rcc>
  <rcc rId="9679" sId="2" numFmtId="4">
    <oc r="D69">
      <v>5359.1130000000003</v>
    </oc>
    <nc r="D69">
      <v>5452.7110000000002</v>
    </nc>
  </rcc>
  <rcc rId="9680" sId="2">
    <oc r="E69">
      <f>SUM(D69)/C69*100</f>
    </oc>
    <nc r="E69">
      <f>SUM(D69)/C69*100</f>
    </nc>
  </rcc>
  <rcc rId="9681" sId="2">
    <oc r="E70">
      <f>SUM(D70)/C70*100</f>
    </oc>
    <nc r="E70">
      <f>SUM(D70)/C70*100</f>
    </nc>
  </rcc>
  <rcc rId="9682" sId="2">
    <oc r="B71">
      <f>SUM(B69)-B70</f>
    </oc>
    <nc r="B71">
      <f>SUM(B69)-B70</f>
    </nc>
  </rcc>
  <rcc rId="9683" sId="2">
    <oc r="C71">
      <f>SUM(C69)-C70</f>
    </oc>
    <nc r="C71">
      <f>SUM(C69)-C70</f>
    </nc>
  </rcc>
  <rcc rId="9684" sId="2">
    <oc r="D71">
      <f>SUM(D69)-D70</f>
    </oc>
    <nc r="D71">
      <f>SUM(D69)-D70</f>
    </nc>
  </rcc>
  <rcc rId="9685" sId="2">
    <oc r="E71">
      <f>SUM(D71)/C71*100</f>
    </oc>
    <nc r="E71">
      <f>SUM(D71)/C71*100</f>
    </nc>
  </rcc>
  <rcc rId="9686" sId="2">
    <oc r="E72">
      <f>SUM(D72)/C72*100</f>
    </oc>
    <nc r="E72">
      <f>SUM(D72)/C72*100</f>
    </nc>
  </rcc>
  <rcc rId="9687" sId="2" numFmtId="4">
    <oc r="C73">
      <v>1789.8</v>
    </oc>
    <nc r="C73">
      <v>1989.8</v>
    </nc>
  </rcc>
  <rcc rId="9688" sId="2">
    <oc r="E73">
      <f>SUM(D73)/C73*100</f>
    </oc>
    <nc r="E73">
      <f>SUM(D73)/C73*100</f>
    </nc>
  </rcc>
  <rcc rId="9689" sId="2" numFmtId="4">
    <oc r="C74">
      <v>35891.199999999997</v>
    </oc>
    <nc r="C74">
      <v>40377.599999999999</v>
    </nc>
  </rcc>
  <rcc rId="9690" sId="2" numFmtId="4">
    <oc r="D74">
      <v>34395.733</v>
    </oc>
    <nc r="D74">
      <v>35891.199999999997</v>
    </nc>
  </rcc>
  <rcc rId="9691" sId="2">
    <oc r="E74">
      <f>SUM(D74)/C74*100</f>
    </oc>
    <nc r="E74">
      <f>SUM(D74)/C74*100</f>
    </nc>
  </rcc>
  <rcc rId="9692" sId="2">
    <oc r="B75">
      <f>SUM(B76)+B80</f>
    </oc>
    <nc r="B75">
      <f>SUM(B76)+B80</f>
    </nc>
  </rcc>
  <rcc rId="9693" sId="2">
    <oc r="C75">
      <f>SUM(C76)+C80</f>
    </oc>
    <nc r="C75">
      <f>SUM(C76)+C80</f>
    </nc>
  </rcc>
  <rcc rId="9694" sId="2">
    <oc r="D75">
      <f>SUM(D76)+D80</f>
    </oc>
    <nc r="D75">
      <f>SUM(D76)+D80</f>
    </nc>
  </rcc>
  <rcc rId="9695" sId="2">
    <oc r="E75">
      <f>SUM(D75)/C75*100</f>
    </oc>
    <nc r="E75">
      <f>SUM(D75)/C75*100</f>
    </nc>
  </rcc>
  <rcc rId="9696" sId="2">
    <oc r="C76">
      <f>7221.396+3356.57</f>
    </oc>
    <nc r="C76">
      <f>7221.396+3356.57+2191.219</f>
    </nc>
  </rcc>
  <rcc rId="9697" sId="2">
    <oc r="D76">
      <f>2478.204+19.271+122.656+409.209</f>
    </oc>
    <nc r="D76">
      <f>2478.204+19.271+122.656+409.209-196.596</f>
    </nc>
  </rcc>
  <rcc rId="9698" sId="2">
    <oc r="E76">
      <f>SUM(D76)/C76*100</f>
    </oc>
    <nc r="E76">
      <f>SUM(D76)/C76*100</f>
    </nc>
  </rcc>
  <rcc rId="9699" sId="2">
    <oc r="B79">
      <f>SUM(B76)-B77-B78</f>
    </oc>
    <nc r="B79">
      <f>SUM(B76)-B77-B78</f>
    </nc>
  </rcc>
  <rcc rId="9700" sId="2">
    <oc r="C79">
      <f>1359.699+75</f>
    </oc>
    <nc r="C79">
      <f>1359.699+75</f>
    </nc>
  </rcc>
  <rcc rId="9701" sId="2">
    <oc r="D79">
      <f>SUM(D76)-D77-D78</f>
    </oc>
    <nc r="D79">
      <f>SUM(D76)-D77-D78</f>
    </nc>
  </rcc>
  <rcc rId="9702" sId="2">
    <oc r="E79">
      <f>SUM(D79)/C79*100</f>
    </oc>
    <nc r="E79">
      <f>SUM(D79)/C79*100</f>
    </nc>
  </rcc>
  <rcc rId="9703" sId="2">
    <oc r="B80">
      <f>44017.8+3035.586+19551.056</f>
    </oc>
    <nc r="B80">
      <f>44017.8+3035.586+19551.056</f>
    </nc>
  </rcc>
  <rcc rId="9704" sId="2">
    <oc r="C80">
      <f>4177.59+44017.8+1240</f>
    </oc>
    <nc r="C80">
      <f>14503.889+1248.275+44017.8</f>
    </nc>
  </rcc>
  <rcc rId="9705" sId="2">
    <oc r="D80">
      <f>14156.006+14.932</f>
    </oc>
    <nc r="D80">
      <f>43595.3+5.4+14.933</f>
    </nc>
  </rcc>
  <rcc rId="9706" sId="2">
    <oc r="E80">
      <f>SUM(D80)/C80*100</f>
    </oc>
    <nc r="E80">
      <f>SUM(D80)/C80*100</f>
    </nc>
  </rcc>
  <rcc rId="9707" sId="2" numFmtId="4">
    <oc r="C81">
      <v>21382.75</v>
    </oc>
    <nc r="C81">
      <v>23579.125</v>
    </nc>
  </rcc>
  <rcc rId="9708" sId="2">
    <oc r="E81">
      <f>SUM(D81)/C81*100</f>
    </oc>
    <nc r="E81">
      <f>SUM(D81)/C81*100</f>
    </nc>
  </rcc>
  <rcc rId="9709" sId="2">
    <oc r="B82">
      <f>B5+B14+B23+B35+B42+B49+B56+B61+B63+B66+B68+B73+B74+B75+B81</f>
    </oc>
    <nc r="B82">
      <f>B5+B14+B23+B35+B42+B49+B56+B61+B63+B66+B68+B73+B74+B75+B81</f>
    </nc>
  </rcc>
  <rcc rId="9710" sId="2">
    <oc r="C82">
      <f>C5+C14+C23+C35+C42+C49+C56+C61+C63+C66+C68+C73+C74+C75+C81</f>
    </oc>
    <nc r="C82">
      <f>C5+C14+C23+C35+C42+C49+C56+C61+C63+C66+C68+C73+C74+C75+C81</f>
    </nc>
  </rcc>
  <rcc rId="9711" sId="2">
    <oc r="D82">
      <f>D5+D14+D23+D35+D42+D49+D56+D61+D63+D66+D68+D73+D74+D75+D81</f>
    </oc>
    <nc r="D82">
      <f>D5+D14+D23+D35+D42+D49+D56+D61+D63+D66+D68+D73+D74+D75+D81</f>
    </nc>
  </rcc>
  <rcc rId="9712" sId="2">
    <oc r="E82">
      <f>SUM(D82)/C82*100</f>
    </oc>
    <nc r="E82">
      <f>SUM(D82)/C82*100</f>
    </nc>
  </rcc>
  <rcc rId="9713" sId="2">
    <oc r="B83">
      <f>B6+B15+B24+B36+B43+B50+B57+B64+B69+B76+B74</f>
    </oc>
    <nc r="B83">
      <f>B6+B15+B24+B36+B43+B50+B57+B64+B69+B76+B74</f>
    </nc>
  </rcc>
  <rcc rId="9714" sId="2">
    <oc r="C83">
      <f>C6+C15+C24+C36+C43+C50+C57+C64+C69+C76+C74</f>
    </oc>
    <nc r="C83">
      <f>C6+C15+C24+C36+C43+C50+C57+C64+C69+C76+C74</f>
    </nc>
  </rcc>
  <rcc rId="9715" sId="2">
    <oc r="D83">
      <f>D6+D15+D24+D36+D43+D50+D57+D64+D69+D76+D74</f>
    </oc>
    <nc r="D83">
      <f>D6+D15+D24+D36+D43+D50+D57+D64+D69+D76+D74</f>
    </nc>
  </rcc>
  <rcc rId="9716" sId="2">
    <oc r="E83">
      <f>SUM(D83)/C83*100</f>
    </oc>
    <nc r="E83">
      <f>SUM(D83)/C83*100</f>
    </nc>
  </rcc>
  <rcc rId="9717" sId="2">
    <oc r="B84">
      <f>B7+B16+B25+B37+B44+B51+B77</f>
    </oc>
    <nc r="B84">
      <f>B7+B16+B25+B37+B44+B51+B77</f>
    </nc>
  </rcc>
  <rcc rId="9718" sId="2">
    <oc r="C84">
      <f>C7+C16+C25+C37+C44+C51+C77</f>
    </oc>
    <nc r="C84">
      <f>C7+C16+C25+C37+C44+C51+C77</f>
    </nc>
  </rcc>
  <rcc rId="9719" sId="2">
    <oc r="D84">
      <f>D7+D16+D25+D37+D44+D51+D77</f>
    </oc>
    <nc r="D84">
      <f>D7+D16+D25+D37+D44+D51+D77</f>
    </nc>
  </rcc>
  <rcc rId="9720" sId="2">
    <oc r="E84">
      <f>SUM(D84)/C84*100</f>
    </oc>
    <nc r="E84">
      <f>SUM(D84)/C84*100</f>
    </nc>
  </rcc>
  <rcc rId="9721" sId="2">
    <oc r="B85">
      <f>B8+B17+B26+B38+B45+B52+B78</f>
    </oc>
    <nc r="B85">
      <f>B8+B17+B26+B38+B45+B52+B78</f>
    </nc>
  </rcc>
  <rcc rId="9722" sId="2">
    <oc r="C85">
      <f>C8+C17+C26+C38+C45+C52+C78</f>
    </oc>
    <nc r="C85">
      <f>C8+C17+C26+C38+C45+C52+C78</f>
    </nc>
  </rcc>
  <rcc rId="9723" sId="2">
    <oc r="D85">
      <f>D8+D17+D26+D38+D45+D52+D78</f>
    </oc>
    <nc r="D85">
      <f>D8+D17+D26+D38+D45+D52+D78</f>
    </nc>
  </rcc>
  <rcc rId="9724" sId="2">
    <oc r="E85">
      <f>SUM(D85)/C85*100</f>
    </oc>
    <nc r="E85">
      <f>SUM(D85)/C85*100</f>
    </nc>
  </rcc>
  <rcc rId="9725" sId="2">
    <oc r="B86">
      <f>B70+B11+B20+B29+B39+B46+B53+B58</f>
    </oc>
    <nc r="B86">
      <f>B70+B11+B20+B29+B39+B46+B53+B58</f>
    </nc>
  </rcc>
  <rcc rId="9726" sId="2">
    <oc r="C86">
      <f>C70+C11+C20+C29+C39+C46+C53+C58</f>
    </oc>
    <nc r="C86">
      <f>C70+C11+C20+C29+C39+C46+C53+C58</f>
    </nc>
  </rcc>
  <rcc rId="9727" sId="2">
    <oc r="D86">
      <f>D70+D11+D20+D29+D39+D46+D53+D58</f>
    </oc>
    <nc r="D86">
      <f>D70+D11+D20+D29+D39+D46+D53+D58</f>
    </nc>
  </rcc>
  <rcc rId="9728" sId="2">
    <oc r="E86">
      <f>SUM(D86)/C86*100</f>
    </oc>
    <nc r="E86">
      <f>SUM(D86)/C86*100</f>
    </nc>
  </rcc>
  <rcc rId="9729" sId="2">
    <oc r="B87">
      <f>B83-B84-B85-B86</f>
    </oc>
    <nc r="B87">
      <f>B83-B84-B85-B86</f>
    </nc>
  </rcc>
  <rcc rId="9730" sId="2">
    <oc r="C87">
      <f>C83-C84-C85-C86</f>
    </oc>
    <nc r="C87">
      <f>C83-C84-C85-C86</f>
    </nc>
  </rcc>
  <rcc rId="9731" sId="2">
    <oc r="D87">
      <f>D83-D84-D85-D86</f>
    </oc>
    <nc r="D87">
      <f>D83-D84-D85-D86</f>
    </nc>
  </rcc>
  <rcc rId="9732" sId="2">
    <oc r="E87">
      <f>SUM(D87)/C87*100</f>
    </oc>
    <nc r="E87">
      <f>SUM(D87)/C87*100</f>
    </nc>
  </rcc>
  <rcc rId="9733" sId="2">
    <oc r="B88">
      <f>B13+B22+B41+B34+B55+B60+B62+B65+B67+B72+B80+B48</f>
    </oc>
    <nc r="B88">
      <f>B13+B22+B41+B34+B55+B60+B62+B65+B67+B72+B80+B48</f>
    </nc>
  </rcc>
  <rcc rId="9734" sId="2">
    <oc r="C88">
      <f>C13+C22+C41+C34+C55+C60+C62+C65+C67+C72+C80+C48</f>
    </oc>
    <nc r="C88">
      <f>C13+C22+C41+C34+C55+C60+C62+C65+C67+C72+C80+C48</f>
    </nc>
  </rcc>
  <rcc rId="9735" sId="2">
    <oc r="D88">
      <f>D13+D22+D41+D34+D55+D60+D62+D65+D67+D72+D80+D48</f>
    </oc>
    <nc r="D88">
      <f>D13+D22+D41+D34+D55+D60+D62+D65+D67+D72+D80+D48</f>
    </nc>
  </rcc>
  <rcc rId="9736" sId="2">
    <oc r="E88">
      <f>SUM(D88)/C88*100</f>
    </oc>
    <nc r="E88">
      <f>SUM(D88)/C88*100</f>
    </nc>
  </rcc>
  <rcc rId="9737" sId="2">
    <oc r="B89">
      <f>SUM(B81)</f>
    </oc>
    <nc r="B89">
      <f>SUM(B81)</f>
    </nc>
  </rcc>
  <rcc rId="9738" sId="2">
    <oc r="C89">
      <f>SUM(C81)</f>
    </oc>
    <nc r="C89">
      <f>SUM(C81)</f>
    </nc>
  </rcc>
  <rcc rId="9739" sId="2">
    <oc r="D89">
      <f>SUM(D81)</f>
    </oc>
    <nc r="D89">
      <f>SUM(D81)</f>
    </nc>
  </rcc>
  <rcc rId="9740" sId="2">
    <oc r="E89">
      <f>SUM(D89)/C89*100</f>
    </oc>
    <nc r="E89">
      <f>SUM(D89)/C89*100</f>
    </nc>
  </rcc>
  <rcc rId="9741" sId="2">
    <oc r="B90">
      <f>SUM(B73)</f>
    </oc>
    <nc r="B90">
      <f>SUM(B73)</f>
    </nc>
  </rcc>
  <rcc rId="9742" sId="2">
    <oc r="C90">
      <f>SUM(C73)</f>
    </oc>
    <nc r="C90">
      <f>SUM(C73)</f>
    </nc>
  </rcc>
  <rcc rId="9743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7991" sId="1">
    <oc r="C15">
      <f>274562.95798+16989.875</f>
    </oc>
    <nc r="C15">
      <f>312146.061</f>
    </nc>
  </rcc>
  <rcc rId="7992" sId="1">
    <oc r="D15">
      <f>268709.78522+16989.875</f>
    </oc>
    <nc r="D15">
      <f>270555.593+1127.562</f>
    </nc>
  </rcc>
  <rcc rId="7993" sId="1" numFmtId="4">
    <oc r="C24">
      <v>708419.20600000001</v>
    </oc>
    <nc r="C24">
      <v>708449.20600000001</v>
    </nc>
  </rcc>
  <rcc rId="7994" sId="1" numFmtId="4">
    <oc r="D24">
      <v>626817.04299999995</v>
    </oc>
    <nc r="D24">
      <f>626800.419+16.625</f>
    </nc>
  </rcc>
  <rcc rId="7995" sId="1" numFmtId="4">
    <oc r="C36">
      <v>74849.433999999994</v>
    </oc>
    <nc r="C36">
      <v>82388.073000000004</v>
    </nc>
  </rcc>
  <rcc rId="7996" sId="1" numFmtId="4">
    <oc r="D36">
      <v>68494.442930000005</v>
    </oc>
    <nc r="D36">
      <f>68646.095+68.702</f>
    </nc>
  </rcc>
  <rcc rId="7997" sId="1" numFmtId="4">
    <oc r="C37">
      <v>37238.362999999998</v>
    </oc>
    <nc r="C37">
      <v>40946.656999999999</v>
    </nc>
  </rcc>
  <rcc rId="7998" sId="1" numFmtId="4">
    <oc r="C38">
      <v>8336.4390000000003</v>
    </oc>
    <nc r="C38">
      <v>9158.6720000000005</v>
    </nc>
  </rcc>
  <rcc rId="7999" sId="1" numFmtId="4">
    <oc r="D38">
      <v>7965.1256700000004</v>
    </oc>
    <nc r="D38">
      <v>7965.1260000000002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9364" sId="1" numFmtId="4">
    <oc r="D6">
      <f>605884.26+14018.619</f>
    </oc>
    <nc r="D6">
      <v>632040.84699999995</v>
    </nc>
  </rcc>
  <rcc rId="9365" sId="1" numFmtId="4">
    <oc r="D7">
      <f>398161.056+11411.093</f>
    </oc>
    <nc r="D7">
      <v>419270.02</v>
    </nc>
  </rcc>
  <rcc rId="9366" sId="1" numFmtId="4">
    <oc r="D8">
      <f>88554.583+2601.769</f>
    </oc>
    <nc r="D8">
      <v>93331.745999999999</v>
    </nc>
  </rcc>
  <rcc rId="9367" sId="1" numFmtId="4">
    <oc r="D9">
      <v>27.524000000000001</v>
    </oc>
    <nc r="D9">
      <v>30.468</v>
    </nc>
  </rcc>
  <rcc rId="9368" sId="1" numFmtId="4">
    <oc r="D10">
      <v>26960.382000000001</v>
    </oc>
    <nc r="D10">
      <v>27019.757000000001</v>
    </nc>
  </rcc>
  <rcc rId="9369" sId="1" numFmtId="4">
    <oc r="D11">
      <v>48502.446000000004</v>
    </oc>
    <nc r="D11">
      <v>48568.500999999997</v>
    </nc>
  </rcc>
  <rfmt sheetId="1" sqref="B24:C34">
    <dxf>
      <fill>
        <patternFill patternType="none">
          <bgColor auto="1"/>
        </patternFill>
      </fill>
    </dxf>
  </rfmt>
  <rcc rId="9370" sId="1" numFmtId="4">
    <oc r="C24">
      <v>754990.50600000005</v>
    </oc>
    <nc r="C24">
      <v>757400.50600000005</v>
    </nc>
  </rcc>
  <rfmt sheetId="1" sqref="D34:E34">
    <dxf>
      <fill>
        <patternFill patternType="none">
          <bgColor auto="1"/>
        </patternFill>
      </fill>
    </dxf>
  </rfmt>
  <rfmt sheetId="1" sqref="D34:E34">
    <dxf>
      <fill>
        <patternFill>
          <bgColor auto="1"/>
        </patternFill>
      </fill>
    </dxf>
  </rfmt>
  <rfmt sheetId="1" sqref="D24:E34">
    <dxf>
      <fill>
        <patternFill patternType="none">
          <bgColor auto="1"/>
        </patternFill>
      </fill>
    </dxf>
  </rfmt>
  <rcc rId="9371" sId="1" numFmtId="4">
    <oc r="D24">
      <v>735612.59199999995</v>
    </oc>
    <nc r="D24">
      <v>743696.22100000002</v>
    </nc>
  </rcc>
  <rcc rId="9372" sId="1" numFmtId="4">
    <oc r="D25">
      <v>13645.656000000001</v>
    </oc>
    <nc r="D25">
      <v>14243.370999999999</v>
    </nc>
  </rcc>
  <rcc rId="9373" sId="1" numFmtId="4">
    <oc r="D26">
      <v>3004.6619999999998</v>
    </oc>
    <nc r="D26">
      <v>3135.596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9469" sId="1" numFmtId="4">
    <oc r="C13">
      <v>77843.467000000004</v>
    </oc>
    <nc r="C13">
      <v>93391.991999999998</v>
    </nc>
  </rcc>
  <rcc rId="9470" sId="1" numFmtId="4">
    <oc r="D13">
      <v>38416.046999999999</v>
    </oc>
    <nc r="D13">
      <f>38416.047+5765.996</f>
    </nc>
  </rcc>
  <rcc rId="9471" sId="1" numFmtId="4">
    <oc r="C22">
      <v>23501.287</v>
    </oc>
    <nc r="C22">
      <v>28052.287</v>
    </nc>
  </rcc>
  <rcc rId="9472" sId="1" numFmtId="4">
    <oc r="D22">
      <v>14995.293</v>
    </oc>
    <nc r="D22">
      <v>15445.293</v>
    </nc>
  </rcc>
  <rcc rId="9473" sId="1" numFmtId="4">
    <oc r="C41">
      <v>9389.8979999999992</v>
    </oc>
    <nc r="C41">
      <v>16965.865000000002</v>
    </nc>
  </rcc>
  <rcc rId="9474" sId="1">
    <oc r="D41">
      <f>4694.634+16.985</f>
    </oc>
    <nc r="D41">
      <f>4711.619+269.598</f>
    </nc>
  </rcc>
  <rcc rId="9475" sId="1" numFmtId="4">
    <oc r="C48">
      <v>25678.134999999998</v>
    </oc>
    <nc r="C48">
      <v>35976.713000000003</v>
    </nc>
  </rcc>
  <rcc rId="9476" sId="1" numFmtId="4">
    <oc r="D48">
      <f>11144.476</f>
    </oc>
    <nc r="D48">
      <v>11334.644</v>
    </nc>
  </rcc>
  <rcc rId="9477" sId="1" numFmtId="4">
    <oc r="C55">
      <v>17062.915000000001</v>
    </oc>
    <nc r="C55">
      <v>18114.365000000002</v>
    </nc>
  </rcc>
  <rcc rId="9478" sId="1" numFmtId="4">
    <oc r="C60">
      <v>198357.21900000001</v>
    </oc>
    <nc r="C60">
      <v>224828.82800000001</v>
    </nc>
  </rcc>
  <rcc rId="9479" sId="1">
    <oc r="D60">
      <f>67261.317+13.587</f>
    </oc>
    <nc r="D60">
      <f>69055.818+1.231</f>
    </nc>
  </rcc>
  <rcc rId="9480" sId="1" numFmtId="4">
    <oc r="C62">
      <v>159022.609</v>
    </oc>
    <nc r="C62">
      <v>173822.185</v>
    </nc>
  </rcc>
  <rcc rId="9481" sId="1">
    <oc r="D62">
      <f>37578.303+202.202</f>
    </oc>
    <nc r="D62">
      <f>37735.505+1661.913</f>
    </nc>
  </rcc>
  <rcc rId="9482" sId="1" numFmtId="4">
    <oc r="C65">
      <v>86935.883000000002</v>
    </oc>
    <nc r="C65">
      <v>94763.368000000002</v>
    </nc>
  </rcc>
  <rcc rId="9483" sId="1" numFmtId="4">
    <oc r="D65">
      <v>32655.302</v>
    </oc>
    <nc r="D65">
      <v>33039.065000000002</v>
    </nc>
  </rcc>
  <rcc rId="9484" sId="1">
    <oc r="C80">
      <f>4177.59+44017.8+1240</f>
    </oc>
    <nc r="C80">
      <f>14503.889+1248.275+44017.8</f>
    </nc>
  </rcc>
  <rcc rId="9485" sId="1">
    <oc r="D80">
      <f>14156.006+14.932</f>
    </oc>
    <nc r="D80">
      <f>43595.3+5.4+14.933</f>
    </nc>
  </rcc>
  <rcc rId="9486" sId="1" numFmtId="4">
    <oc r="C81">
      <v>21382.75</v>
    </oc>
    <nc r="C81">
      <v>23579.125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9381" sId="1" numFmtId="4">
    <oc r="D36">
      <f>73872.067+233.222</f>
    </oc>
    <nc r="D36">
      <v>75187.347999999998</v>
    </nc>
  </rcc>
  <rcc rId="9382" sId="1" numFmtId="4">
    <oc r="D37">
      <f>38309.536+132.298</f>
    </oc>
    <nc r="D37">
      <v>38672.720000000001</v>
    </nc>
  </rcc>
  <rcc rId="9383" sId="1" numFmtId="4">
    <oc r="D38">
      <f>8641.361+26.337</f>
    </oc>
    <nc r="D38">
      <v>8719.4169999999995</v>
    </nc>
  </rcc>
  <rcc rId="9384" sId="1" numFmtId="4">
    <oc r="D39">
      <f>3404.456+1.123</f>
    </oc>
    <nc r="D39">
      <v>3408.6179999999999</v>
    </nc>
  </rcc>
  <rcc rId="9385" sId="1" numFmtId="4">
    <oc r="D50">
      <v>81869.207999999999</v>
    </oc>
    <nc r="D50">
      <v>83414.42</v>
    </nc>
  </rcc>
  <rcc rId="9386" sId="1" numFmtId="4">
    <oc r="D51">
      <v>56338.504000000001</v>
    </oc>
    <nc r="D51">
      <v>57476.358999999997</v>
    </nc>
  </rcc>
  <rcc rId="9387" sId="1" numFmtId="4">
    <oc r="D52">
      <v>12261.569</v>
    </oc>
    <nc r="D52">
      <v>12515.607</v>
    </nc>
  </rcc>
  <rcc rId="9388" sId="1" numFmtId="4">
    <oc r="D53">
      <v>2692.808</v>
    </oc>
    <nc r="D53">
      <v>2706.7820000000002</v>
    </nc>
  </rcc>
  <rcc rId="9389" sId="1" numFmtId="4">
    <oc r="D57">
      <f>118746.552+1371.17</f>
    </oc>
    <nc r="D57">
      <v>123531.92200000001</v>
    </nc>
  </rcc>
  <rcc rId="9390" sId="1" numFmtId="4">
    <oc r="D58">
      <v>18315.435000000001</v>
    </oc>
    <nc r="D58">
      <v>18321.067999999999</v>
    </nc>
  </rcc>
  <rcc rId="9391" sId="1" numFmtId="4">
    <oc r="D69">
      <v>5359.1130000000003</v>
    </oc>
    <nc r="D69">
      <v>5452.7110000000002</v>
    </nc>
  </rcc>
  <rcc rId="9392" sId="1" numFmtId="4">
    <oc r="D74">
      <v>34395.733</v>
    </oc>
    <nc r="D74">
      <v>35891.199999999997</v>
    </nc>
  </rcc>
  <rcc rId="9393" sId="1">
    <oc r="D15">
      <f>305675.526</f>
    </oc>
    <nc r="D15">
      <f>305675.526+19417</f>
    </nc>
  </rcc>
  <rfmt sheetId="1" sqref="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9437" sId="1" numFmtId="4">
    <oc r="C36">
      <v>82398.573000000004</v>
    </oc>
    <nc r="C36">
      <v>91765.038</v>
    </nc>
  </rcc>
  <rcc rId="9438" sId="1" numFmtId="4">
    <oc r="D36">
      <v>75187.347999999998</v>
    </oc>
    <nc r="D36">
      <v>75192.741999999998</v>
    </nc>
  </rcc>
  <rcc rId="9439" sId="1" numFmtId="4">
    <oc r="C37">
      <v>40946.656999999999</v>
    </oc>
    <nc r="C37">
      <v>46018.142999999996</v>
    </nc>
  </rcc>
  <rcc rId="9440" sId="1" numFmtId="4">
    <oc r="C38">
      <v>9158.6720000000005</v>
    </oc>
    <nc r="C38">
      <v>10189.049999999999</v>
    </nc>
  </rcc>
  <rcc rId="9441" sId="1" numFmtId="4">
    <oc r="C39">
      <v>4026.4409999999998</v>
    </oc>
    <nc r="C39">
      <v>4174.76</v>
    </nc>
  </rcc>
  <rcc rId="9442" sId="1" numFmtId="4">
    <oc r="D39">
      <v>3408.6179999999999</v>
    </oc>
    <nc r="D39">
      <v>3414.0129999999999</v>
    </nc>
  </rcc>
  <rcc rId="9443" sId="1" numFmtId="4">
    <oc r="C43">
      <v>54448.277999999998</v>
    </oc>
    <nc r="C43">
      <v>59407.076000000001</v>
    </nc>
  </rcc>
  <rcc rId="9444" sId="1" numFmtId="4">
    <oc r="D43">
      <v>49126.968000000001</v>
    </oc>
    <nc r="D43">
      <f>49126.968</f>
    </nc>
  </rcc>
  <rfmt sheetId="1" sqref="C44:D48">
    <dxf>
      <fill>
        <patternFill patternType="solid">
          <bgColor rgb="FFFFFF00"/>
        </patternFill>
      </fill>
    </dxf>
  </rfmt>
  <rcc rId="9445" sId="1" numFmtId="4">
    <oc r="C50">
      <v>90535.301999999996</v>
    </oc>
    <nc r="C50">
      <v>102953.989</v>
    </nc>
  </rcc>
  <rcc rId="9446" sId="1" numFmtId="4">
    <oc r="D50">
      <v>83414.42</v>
    </oc>
    <nc r="D50">
      <v>83595.941000000006</v>
    </nc>
  </rcc>
  <rcc rId="9447" sId="1" numFmtId="4">
    <oc r="C51">
      <v>59651.750999999997</v>
    </oc>
    <nc r="C51">
      <v>67359.904999999999</v>
    </nc>
  </rcc>
  <rcc rId="9448" sId="1" numFmtId="4">
    <oc r="D51">
      <v>57476.358999999997</v>
    </oc>
    <nc r="D51">
      <v>57630.271999999997</v>
    </nc>
  </rcc>
  <rcc rId="9449" sId="1" numFmtId="4">
    <oc r="C52">
      <v>13185.195</v>
    </oc>
    <nc r="C52">
      <v>14883.635</v>
    </nc>
  </rcc>
  <rcc rId="9450" sId="1" numFmtId="4">
    <oc r="D52">
      <v>12515.607</v>
    </oc>
    <nc r="D52">
      <v>12543.215</v>
    </nc>
  </rcc>
  <rcc rId="9451" sId="1" numFmtId="4">
    <oc r="C53">
      <v>3099.366</v>
    </oc>
    <nc r="C53">
      <v>3246.2330000000002</v>
    </nc>
  </rcc>
  <rcc rId="9452" sId="1" numFmtId="4">
    <oc r="C57">
      <v>262368.755</v>
    </oc>
    <nc r="C57">
      <v>279340.85800000001</v>
    </nc>
  </rcc>
  <rcc rId="9453" sId="1" numFmtId="4">
    <oc r="D57">
      <v>123531.92200000001</v>
    </oc>
    <nc r="D57">
      <f>123531.922+152.287</f>
    </nc>
  </rcc>
  <rcc rId="9454" sId="1" numFmtId="4">
    <oc r="C58">
      <v>20664.43</v>
    </oc>
    <nc r="C58">
      <v>23166.162</v>
    </nc>
  </rcc>
  <rcc rId="9455" sId="1" numFmtId="4">
    <oc r="C64">
      <v>59651.377999999997</v>
    </oc>
    <nc r="C64">
      <v>61501.377999999997</v>
    </nc>
  </rcc>
  <rcc rId="9456" sId="1" numFmtId="4">
    <oc r="C69">
      <v>6257.2790000000005</v>
    </oc>
    <nc r="C69">
      <v>6835.06</v>
    </nc>
  </rcc>
  <rcc rId="9457" sId="1" numFmtId="4">
    <oc r="C73">
      <v>1789.8</v>
    </oc>
    <nc r="C73">
      <v>1989.8</v>
    </nc>
  </rcc>
  <rcc rId="9458" sId="1" numFmtId="4">
    <oc r="C74">
      <v>35891.199999999997</v>
    </oc>
    <nc r="C74">
      <v>40377.599999999999</v>
    </nc>
  </rcc>
  <rcc rId="9459" sId="1">
    <oc r="C15">
      <f>353039.952</f>
    </oc>
    <nc r="C15">
      <f>353039.952+21844.125</f>
    </nc>
  </rcc>
  <rcc rId="9460" sId="1">
    <oc r="D15">
      <f>305675.526</f>
    </oc>
    <nc r="D15">
      <f>305675.526+19417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fmt sheetId="1" sqref="C44:D49">
    <dxf>
      <fill>
        <patternFill patternType="none">
          <bgColor auto="1"/>
        </patternFill>
      </fill>
    </dxf>
  </rfmt>
  <rcc rId="9463" sId="1" numFmtId="4">
    <oc r="C44">
      <v>24804.954000000002</v>
    </oc>
    <nc r="C44">
      <v>27901.531999999999</v>
    </nc>
  </rcc>
  <rcc rId="9464" sId="1" numFmtId="4">
    <oc r="C45">
      <v>5463.5</v>
    </oc>
    <nc r="C45">
      <v>6145.0529999999999</v>
    </nc>
  </rcc>
  <rcc rId="9465" sId="1" numFmtId="4">
    <oc r="C46">
      <v>3388.3270000000002</v>
    </oc>
    <nc r="C46">
      <v>3583.739</v>
    </nc>
  </rcc>
  <rcc rId="9466" sId="1">
    <oc r="C76">
      <f>7221.396+3356.57</f>
    </oc>
    <nc r="C76">
      <f>7221.396+3356.57+2191.219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036" sId="1" numFmtId="4">
    <oc r="D76">
      <f>2364.5326+336.325</f>
    </oc>
    <nc r="D76">
      <v>2364.5329999999999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396" sId="1" numFmtId="4">
    <oc r="B6">
      <v>1028581.437</v>
    </oc>
    <nc r="B6">
      <v>1028247.137</v>
    </nc>
  </rcc>
  <rcc rId="8397" sId="1" numFmtId="4">
    <oc r="C6">
      <v>679553.80599999998</v>
    </oc>
    <nc r="C6">
      <v>679501.00600000005</v>
    </nc>
  </rcc>
  <rcc rId="8398" sId="1">
    <oc r="D6">
      <f>583079.453+1250.891+103.17</f>
    </oc>
    <nc r="D6">
      <f>599742.768+13.44</f>
    </nc>
  </rcc>
  <rcc rId="8399" sId="1">
    <oc r="D7">
      <f>385850.847+40.61</f>
    </oc>
    <nc r="D7">
      <f>396755.141+3.602</f>
    </nc>
  </rcc>
  <rcc rId="8400" sId="1">
    <oc r="D8">
      <f>85783.038+8.934</f>
    </oc>
    <nc r="D8">
      <f>88210.655+0.792</f>
    </nc>
  </rcc>
  <rcc rId="8401" sId="1" numFmtId="4">
    <oc r="D9">
      <v>20.385000000000002</v>
    </oc>
    <nc r="D9">
      <v>23.361999999999998</v>
    </nc>
  </rcc>
  <rcc rId="8402" sId="1" numFmtId="4">
    <oc r="D10">
      <f>25842.861+53.077</f>
    </oc>
    <nc r="D10">
      <v>25928.588</v>
    </nc>
  </rcc>
  <rcc rId="8403" sId="1" numFmtId="4">
    <oc r="D11">
      <f>48153.555+86.795</f>
    </oc>
    <nc r="D11">
      <v>48286.017999999996</v>
    </nc>
  </rcc>
  <rcc rId="8404" sId="1">
    <oc r="B15">
      <f>474430.91398+29125.5</f>
    </oc>
    <nc r="B15">
      <f>473208.714</f>
    </nc>
  </rcc>
  <rcc rId="8405" sId="1" numFmtId="4">
    <oc r="C15">
      <f>312146.061+19417</f>
    </oc>
    <nc r="C15">
      <f>312458.461</f>
    </nc>
  </rcc>
  <rcc rId="8406" sId="1">
    <oc r="D15">
      <f>270555.593+1127.562+16989.875</f>
    </oc>
    <nc r="D15">
      <f>284439.891+398.409</f>
    </nc>
  </rcc>
  <rcc rId="8407" sId="1" numFmtId="4">
    <oc r="C36">
      <v>82388.073000000004</v>
    </oc>
    <nc r="C36">
      <v>82398.573000000004</v>
    </nc>
  </rcc>
  <rcc rId="8408" sId="1">
    <oc r="D36">
      <f>68646.095+68.702</f>
    </oc>
    <nc r="D36">
      <f>70871.895+28.036</f>
    </nc>
  </rcc>
  <rcc rId="8409" sId="1" numFmtId="4">
    <oc r="D37">
      <v>35337.99366</v>
    </oc>
    <nc r="D37">
      <v>36502.112999999998</v>
    </nc>
  </rcc>
  <rcc rId="8410" sId="1" numFmtId="4">
    <oc r="D38">
      <v>7965.1260000000002</v>
    </oc>
    <nc r="D38">
      <v>8203.8590000000004</v>
    </nc>
  </rcc>
  <rcc rId="8411" sId="1" numFmtId="4">
    <oc r="D39">
      <f>3358.535+21.043</f>
    </oc>
    <nc r="D39">
      <v>3389.087</v>
    </nc>
  </rcc>
  <rcc rId="8412" sId="1" numFmtId="4">
    <oc r="D50">
      <v>73514.81</v>
    </oc>
    <nc r="D50">
      <v>77251.254000000001</v>
    </nc>
  </rcc>
  <rcc rId="8413" sId="1" numFmtId="4">
    <oc r="D51">
      <v>50105.254000000001</v>
    </oc>
    <nc r="D51">
      <v>52898.381000000001</v>
    </nc>
  </rcc>
  <rcc rId="8414" sId="1" numFmtId="4">
    <oc r="D52">
      <v>10919.107</v>
    </oc>
    <nc r="D52">
      <v>11512.111000000001</v>
    </nc>
  </rcc>
  <rcc rId="8415" sId="1" numFmtId="4">
    <oc r="D53">
      <v>2666.6370000000002</v>
    </oc>
    <nc r="D53">
      <v>2679.529</v>
    </nc>
  </rcc>
  <rcc rId="8416" sId="1">
    <oc r="D57">
      <f>104172.024+1030.985</f>
    </oc>
    <nc r="D57">
      <f>109259.291+555.508</f>
    </nc>
  </rcc>
  <rcc rId="8417" sId="1" numFmtId="4">
    <oc r="D58">
      <f>18311.031+4.404</f>
    </oc>
    <nc r="D58">
      <v>18315.435000000001</v>
    </nc>
  </rcc>
  <rcc rId="8418" sId="1" numFmtId="4">
    <oc r="D64">
      <v>52149.788</v>
    </oc>
    <nc r="D64">
      <v>56469.642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8454" sId="1" numFmtId="4">
    <oc r="D76">
      <v>2364.5329999999999</v>
    </oc>
    <nc r="D76">
      <f>2478.204+19.271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9075" sId="1" numFmtId="4">
    <oc r="D6">
      <v>602467.679</v>
    </oc>
    <nc r="D6">
      <f>605884.26+14018.619</f>
    </nc>
  </rcc>
  <rcc rId="9076" sId="1" numFmtId="4">
    <oc r="D7">
      <v>396805.78499999997</v>
    </oc>
    <nc r="D7">
      <f>398161.056+11411.093</f>
    </nc>
  </rcc>
  <rcc rId="9077" sId="1" numFmtId="4">
    <oc r="D8">
      <v>88220.065000000002</v>
    </oc>
    <nc r="D8">
      <f>88554.583+2601.769</f>
    </nc>
  </rcc>
  <rcc rId="9078" sId="1" numFmtId="4">
    <oc r="D9">
      <v>23.361999999999998</v>
    </oc>
    <nc r="D9">
      <v>27.524000000000001</v>
    </nc>
  </rcc>
  <rcc rId="9079" sId="1" numFmtId="4">
    <oc r="D10">
      <v>26674.870999999999</v>
    </oc>
    <nc r="D10">
      <v>26960.382000000001</v>
    </nc>
  </rcc>
  <rcc rId="9080" sId="1" numFmtId="4">
    <oc r="D11">
      <v>48457.398000000001</v>
    </oc>
    <nc r="D11">
      <v>48502.446000000004</v>
    </nc>
  </rcc>
  <rcc rId="9081" sId="1">
    <oc r="D15">
      <f>285889.5+17938.688+19417</f>
    </oc>
    <nc r="D15">
      <f>303945.568+1253.708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8750" sId="1" numFmtId="4">
    <oc r="B6">
      <v>1028247.137</v>
    </oc>
    <nc r="B6">
      <v>1028262.137</v>
    </nc>
  </rcc>
  <rcc rId="8751" sId="1" numFmtId="4">
    <oc r="C6">
      <v>679501.00600000005</v>
    </oc>
    <nc r="C6">
      <v>679516.00600000005</v>
    </nc>
  </rcc>
  <rcc rId="8752" sId="1" numFmtId="4">
    <oc r="D6">
      <f>599742.768+13.44</f>
    </oc>
    <nc r="D6">
      <v>602467.679</v>
    </nc>
  </rcc>
  <rcc rId="8753" sId="1" numFmtId="4">
    <oc r="D7">
      <f>396755.141+3.602</f>
    </oc>
    <nc r="D7">
      <v>396805.78499999997</v>
    </nc>
  </rcc>
  <rcc rId="8754" sId="1" numFmtId="4">
    <oc r="D8">
      <f>88210.655+0.792</f>
    </oc>
    <nc r="D8">
      <v>88220.065000000002</v>
    </nc>
  </rcc>
  <rcc rId="8755" sId="1" numFmtId="4">
    <oc r="B9">
      <v>187.72900000000001</v>
    </oc>
    <nc r="B9">
      <v>187</v>
    </nc>
  </rcc>
  <rcc rId="8756" sId="1" numFmtId="4">
    <oc r="D10">
      <v>25928.588</v>
    </oc>
    <nc r="D10">
      <v>26674.870999999999</v>
    </nc>
  </rcc>
  <rcc rId="8757" sId="1" numFmtId="4">
    <oc r="D11">
      <v>48286.017999999996</v>
    </oc>
    <nc r="D11">
      <v>48457.398000000001</v>
    </nc>
  </rcc>
  <rcc rId="8758" sId="1">
    <oc r="D15">
      <f>284439.891+398.409+18203.438</f>
    </oc>
    <nc r="D15">
      <f>285889.5+17938.688</f>
    </nc>
  </rcc>
  <rcc rId="8759" sId="1" numFmtId="4">
    <oc r="D24">
      <v>676799.43900000001</v>
    </oc>
    <nc r="D24">
      <f>689935.063+465.171</f>
    </nc>
  </rcc>
  <rfmt sheetId="1" sqref="B24:E34">
    <dxf>
      <fill>
        <patternFill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9378" sId="1">
    <oc r="D15">
      <f>303945.568+1253.708+19417</f>
    </oc>
    <nc r="D15">
      <f>305675.526</f>
    </nc>
  </rcc>
  <rfmt sheetId="1" sqref="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9425" sId="1" numFmtId="4">
    <oc r="C6">
      <v>679516.00600000005</v>
    </oc>
    <nc r="C6">
      <v>758671.82</v>
    </nc>
  </rcc>
  <rcc rId="9426" sId="1" numFmtId="4">
    <oc r="D6">
      <v>632040.84699999995</v>
    </oc>
    <nc r="D6">
      <f>632067.822+367.873</f>
    </nc>
  </rcc>
  <rcc rId="9427" sId="1" numFmtId="4">
    <oc r="C7">
      <v>446382.24900000001</v>
    </oc>
    <nc r="C7">
      <v>502125.23800000001</v>
    </nc>
  </rcc>
  <rcc rId="9428" sId="1" numFmtId="4">
    <oc r="C8">
      <v>98696.320000000007</v>
    </oc>
    <nc r="C8">
      <v>110956.54300000001</v>
    </nc>
  </rcc>
  <rcc rId="9429" sId="1" numFmtId="4">
    <oc r="C9">
      <v>173.43799999999999</v>
    </oc>
    <nc r="C9">
      <v>177.67599999999999</v>
    </nc>
  </rcc>
  <rcc rId="9430" sId="1" numFmtId="4">
    <oc r="C10">
      <v>30078.421999999999</v>
    </oc>
    <nc r="C10">
      <v>35332.42</v>
    </nc>
  </rcc>
  <rcc rId="9431" sId="1" numFmtId="4">
    <oc r="C11">
      <v>51344.311000000002</v>
    </oc>
    <nc r="C11">
      <v>52723.182999999997</v>
    </nc>
  </rcc>
  <rcc rId="9432" sId="1" numFmtId="4">
    <oc r="D11">
      <v>48568.500999999997</v>
    </oc>
    <nc r="D11">
      <f>48595.476+367.873</f>
    </nc>
  </rcc>
  <rcc rId="9433" sId="1">
    <oc r="C15">
      <f>312716.761+19417</f>
    </oc>
    <nc r="C15">
      <f>353039.952</f>
    </nc>
  </rcc>
  <rcc rId="9434" sId="1">
    <oc r="D15">
      <f>305675.526+19417</f>
    </oc>
    <nc r="D15">
      <f>305675.526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120" sId="2">
    <oc r="B5">
      <f>B6+B13</f>
    </oc>
    <nc r="B5">
      <f>B6+B13</f>
    </nc>
  </rcc>
  <rcc rId="9121" sId="2">
    <oc r="C5">
      <f>C6+C13</f>
    </oc>
    <nc r="C5">
      <f>C6+C13</f>
    </nc>
  </rcc>
  <rcc rId="9122" sId="2">
    <oc r="D5">
      <f>D6+D13</f>
    </oc>
    <nc r="D5">
      <f>D6+D13</f>
    </nc>
  </rcc>
  <rcc rId="9123" sId="2">
    <oc r="E5">
      <f>SUM(D5)/C5*100</f>
    </oc>
    <nc r="E5">
      <f>SUM(D5)/C5*100</f>
    </nc>
  </rcc>
  <rcc rId="9124" sId="2" numFmtId="4">
    <oc r="D6">
      <v>602467.679</v>
    </oc>
    <nc r="D6">
      <f>605884.26+14018.619</f>
    </nc>
  </rcc>
  <rcc rId="9125" sId="2">
    <oc r="E6">
      <f>SUM(D6)/C6*100</f>
    </oc>
    <nc r="E6">
      <f>SUM(D6)/C6*100</f>
    </nc>
  </rcc>
  <rcc rId="9126" sId="2" numFmtId="4">
    <oc r="D7">
      <v>396805.78499999997</v>
    </oc>
    <nc r="D7">
      <f>398161.056+11411.093</f>
    </nc>
  </rcc>
  <rcc rId="9127" sId="2">
    <oc r="E7">
      <f>SUM(D7)/C7*100</f>
    </oc>
    <nc r="E7">
      <f>SUM(D7)/C7*100</f>
    </nc>
  </rcc>
  <rcc rId="9128" sId="2" numFmtId="4">
    <oc r="D8">
      <v>88220.065000000002</v>
    </oc>
    <nc r="D8">
      <f>88554.583+2601.769</f>
    </nc>
  </rcc>
  <rcc rId="9129" sId="2">
    <oc r="E8">
      <f>SUM(D8)/C8*100</f>
    </oc>
    <nc r="E8">
      <f>SUM(D8)/C8*100</f>
    </nc>
  </rcc>
  <rcc rId="9130" sId="2" numFmtId="4">
    <oc r="D9">
      <v>23.361999999999998</v>
    </oc>
    <nc r="D9">
      <v>27.524000000000001</v>
    </nc>
  </rcc>
  <rcc rId="9131" sId="2">
    <oc r="E9">
      <f>SUM(D9)/C9*100</f>
    </oc>
    <nc r="E9">
      <f>SUM(D9)/C9*100</f>
    </nc>
  </rcc>
  <rcc rId="9132" sId="2" numFmtId="4">
    <oc r="D10">
      <v>26674.870999999999</v>
    </oc>
    <nc r="D10">
      <v>26960.382000000001</v>
    </nc>
  </rcc>
  <rcc rId="9133" sId="2">
    <oc r="E10">
      <f>SUM(D10)/C10*100</f>
    </oc>
    <nc r="E10">
      <f>SUM(D10)/C10*100</f>
    </nc>
  </rcc>
  <rcc rId="9134" sId="2" numFmtId="4">
    <oc r="D11">
      <v>48457.398000000001</v>
    </oc>
    <nc r="D11">
      <v>48502.446000000004</v>
    </nc>
  </rcc>
  <rcc rId="9135" sId="2">
    <oc r="E11">
      <f>SUM(D11)/C11*100</f>
    </oc>
    <nc r="E11">
      <f>SUM(D11)/C11*100</f>
    </nc>
  </rcc>
  <rcc rId="9136" sId="2">
    <oc r="B12">
      <f>SUM(B6)-B7-B8-B9-B10-B11</f>
    </oc>
    <nc r="B12">
      <f>SUM(B6)-B7-B8-B9-B10-B11</f>
    </nc>
  </rcc>
  <rcc rId="9137" sId="2">
    <oc r="C12">
      <f>SUM(C6)-C7-C8-C9-C10-C11</f>
    </oc>
    <nc r="C12">
      <f>SUM(C6)-C7-C8-C9-C10-C11</f>
    </nc>
  </rcc>
  <rcc rId="9138" sId="2">
    <oc r="D12">
      <f>SUM(D6)-D7-D8-D9-D10-D11</f>
    </oc>
    <nc r="D12">
      <f>SUM(D6)-D7-D8-D9-D10-D11</f>
    </nc>
  </rcc>
  <rcc rId="9139" sId="2">
    <oc r="E12">
      <f>SUM(D12)/C12*100</f>
    </oc>
    <nc r="E12">
      <f>SUM(D12)/C12*100</f>
    </nc>
  </rcc>
  <rcc rId="9140" sId="2" numFmtId="4">
    <oc r="D13">
      <f>38395.766+22</f>
    </oc>
    <nc r="D13">
      <v>38416.046999999999</v>
    </nc>
  </rcc>
  <rcc rId="9141" sId="2">
    <oc r="E13">
      <f>SUM(D13)/C13*100</f>
    </oc>
    <nc r="E13">
      <f>SUM(D13)/C13*100</f>
    </nc>
  </rcc>
  <rcc rId="9142" sId="2">
    <oc r="B14">
      <f>B15+B22</f>
    </oc>
    <nc r="B14">
      <f>B15+B22</f>
    </nc>
  </rcc>
  <rcc rId="9143" sId="2">
    <oc r="C14">
      <f>C15+C22</f>
    </oc>
    <nc r="C14">
      <f>C15+C22</f>
    </nc>
  </rcc>
  <rcc rId="9144" sId="2">
    <oc r="D14">
      <f>D15+D22</f>
    </oc>
    <nc r="D14">
      <f>D15+D22</f>
    </nc>
  </rcc>
  <rcc rId="9145" sId="2">
    <oc r="E14">
      <f>SUM(D14)/C14*100</f>
    </oc>
    <nc r="E14">
      <f>SUM(D14)/C14*100</f>
    </nc>
  </rcc>
  <rcc rId="9146" sId="2">
    <oc r="B15">
      <f>477284.214+29125.5</f>
    </oc>
    <nc r="B15">
      <f>477284.214+29125.5</f>
    </nc>
  </rcc>
  <rcc rId="9147" sId="2">
    <oc r="C15">
      <f>312716.761+19417</f>
    </oc>
    <nc r="C15">
      <f>312716.761+19417</f>
    </nc>
  </rcc>
  <rcc rId="9148" sId="2">
    <oc r="D15">
      <f>285889.5+17938.688+19417</f>
    </oc>
    <nc r="D15">
      <f>303945.568+1253.708+19417</f>
    </nc>
  </rcc>
  <rcc rId="9149" sId="2">
    <oc r="E15">
      <f>SUM(D15)/C15*100</f>
    </oc>
    <nc r="E15">
      <f>SUM(D15)/C15*100</f>
    </nc>
  </rcc>
  <rcc rId="9150" sId="2">
    <oc r="B21">
      <f>SUM(B15)-B16-B17-B18-B19-B20</f>
    </oc>
    <nc r="B21">
      <f>SUM(B15)-B16-B17-B18-B19-B20</f>
    </nc>
  </rcc>
  <rcc rId="9151" sId="2">
    <oc r="C21">
      <f>SUM(C15)-C16-C17-C18-C19-C20</f>
    </oc>
    <nc r="C21">
      <f>SUM(C15)-C16-C17-C18-C19-C20</f>
    </nc>
  </rcc>
  <rcc rId="9152" sId="2">
    <oc r="D21">
      <f>SUM(D15)-D16-D17-D18-D19-D20</f>
    </oc>
    <nc r="D21">
      <f>SUM(D15)-D16-D17-D18-D19-D20</f>
    </nc>
  </rcc>
  <rcc rId="9153" sId="2">
    <oc r="E21">
      <f>SUM(D21)/C21*100</f>
    </oc>
    <nc r="E21">
      <f>SUM(D21)/C21*100</f>
    </nc>
  </rcc>
  <rcc rId="9154" sId="2" numFmtId="4">
    <oc r="D22">
      <f>14995.293+450</f>
    </oc>
    <nc r="D22">
      <v>14995.293</v>
    </nc>
  </rcc>
  <rcc rId="9155" sId="2">
    <oc r="E22">
      <f>SUM(D22)/C22*100</f>
    </oc>
    <nc r="E22">
      <f>SUM(D22)/C22*100</f>
    </nc>
  </rcc>
  <rcc rId="9156" sId="2">
    <oc r="B23">
      <f>B24+B34</f>
    </oc>
    <nc r="B23">
      <f>B24+B34</f>
    </nc>
  </rcc>
  <rcc rId="9157" sId="2">
    <oc r="C23">
      <f>C24+C34</f>
    </oc>
    <nc r="C23">
      <f>C24+C34</f>
    </nc>
  </rcc>
  <rcc rId="9158" sId="2">
    <oc r="D23">
      <f>D24+D34</f>
    </oc>
    <nc r="D23">
      <f>D24+D34</f>
    </nc>
  </rcc>
  <rcc rId="9159" sId="2">
    <oc r="E23">
      <f>SUM(D23)/C23*100</f>
    </oc>
    <nc r="E23">
      <f>SUM(D23)/C23*100</f>
    </nc>
  </rcc>
  <rcc rId="9160" sId="2" numFmtId="4">
    <oc r="C24">
      <v>708319.30599999998</v>
    </oc>
    <nc r="C24">
      <v>754990.50600000005</v>
    </nc>
  </rcc>
  <rcc rId="9161" sId="2" numFmtId="4">
    <oc r="D24">
      <f>683935.063+465.171</f>
    </oc>
    <nc r="D24">
      <v>735612.59199999995</v>
    </nc>
  </rcc>
  <rcc rId="9162" sId="2">
    <oc r="E24">
      <f>SUM(D24)/C24*100</f>
    </oc>
    <nc r="E24">
      <f>SUM(D24)/C24*100</f>
    </nc>
  </rcc>
  <rcc rId="9163" sId="2" numFmtId="4">
    <oc r="D25">
      <v>13507.339</v>
    </oc>
    <nc r="D25">
      <v>13645.656000000001</v>
    </nc>
  </rcc>
  <rcc rId="9164" sId="2">
    <oc r="E25">
      <f>SUM(D25)/C25*100</f>
    </oc>
    <nc r="E25">
      <f>SUM(D25)/C25*100</f>
    </nc>
  </rcc>
  <rcc rId="9165" sId="2" numFmtId="4">
    <oc r="D26">
      <v>2972.7930000000001</v>
    </oc>
    <nc r="D26">
      <v>3004.6619999999998</v>
    </nc>
  </rcc>
  <rcc rId="9166" sId="2">
    <oc r="E26">
      <f>SUM(D26)/C26*100</f>
    </oc>
    <nc r="E26">
      <f>SUM(D26)/C26*100</f>
    </nc>
  </rcc>
  <rcc rId="9167" sId="2">
    <oc r="E27">
      <f>SUM(D27)/C27*100</f>
    </oc>
    <nc r="E27">
      <f>SUM(D27)/C27*100</f>
    </nc>
  </rcc>
  <rcc rId="9168" sId="2">
    <oc r="E28">
      <f>SUM(D28)/C28*100</f>
    </oc>
    <nc r="E28">
      <f>SUM(D28)/C28*100</f>
    </nc>
  </rcc>
  <rcc rId="9169" sId="2" numFmtId="4">
    <oc r="D29">
      <v>669.89099999999996</v>
    </oc>
    <nc r="D29">
      <v>673.73</v>
    </nc>
  </rcc>
  <rcc rId="9170" sId="2">
    <oc r="E29">
      <f>SUM(D29)/C29*100</f>
    </oc>
    <nc r="E29">
      <f>SUM(D29)/C29*100</f>
    </nc>
  </rcc>
  <rcc rId="9171" sId="2">
    <oc r="B30">
      <f>SUM(B24)-B25-B26-B27-B28-B29</f>
    </oc>
    <nc r="B30">
      <f>SUM(B24)-B25-B26-B27-B28-B29</f>
    </nc>
  </rcc>
  <rcc rId="9172" sId="2">
    <oc r="C30">
      <f>SUM(C24)-C25-C26-C27-C28-C29</f>
    </oc>
    <nc r="C30">
      <f>SUM(C24)-C25-C26-C27-C28-C29</f>
    </nc>
  </rcc>
  <rcc rId="9173" sId="2">
    <oc r="D30">
      <f>SUM(D24)-D25-D26-D27-D28-D29</f>
    </oc>
    <nc r="D30">
      <f>SUM(D24)-D25-D26-D27-D28-D29</f>
    </nc>
  </rcc>
  <rcc rId="9174" sId="2">
    <oc r="E30">
      <f>SUM(D30)/C30*100</f>
    </oc>
    <nc r="E30">
      <f>SUM(D30)/C30*100</f>
    </nc>
  </rcc>
  <rcc rId="9175" sId="2">
    <oc r="B31">
      <f>SUM(B32:B33)</f>
    </oc>
    <nc r="B31">
      <f>SUM(B32:B33)</f>
    </nc>
  </rcc>
  <rcc rId="9176" sId="2">
    <oc r="C31">
      <f>SUM(C32:C33)</f>
    </oc>
    <nc r="C31">
      <f>SUM(C32:C33)</f>
    </nc>
  </rcc>
  <rcc rId="9177" sId="2">
    <oc r="D31">
      <f>SUM(D32:D33)</f>
    </oc>
    <nc r="D31">
      <f>SUM(D32:D33)</f>
    </nc>
  </rcc>
  <rcc rId="9178" sId="2">
    <oc r="E31">
      <f>SUM(D31)/C31*100</f>
    </oc>
    <nc r="E31">
      <f>SUM(D31)/C31*100</f>
    </nc>
  </rcc>
  <rcc rId="9179" sId="2" numFmtId="4">
    <oc r="D32">
      <v>327901.68900000001</v>
    </oc>
    <nc r="D32">
      <v>333774.69199999998</v>
    </nc>
  </rcc>
  <rcc rId="9180" sId="2">
    <oc r="E32">
      <f>SUM(D32)/C32*100</f>
    </oc>
    <nc r="E32">
      <f>SUM(D32)/C32*100</f>
    </nc>
  </rcc>
  <rcc rId="9181" sId="2" numFmtId="4">
    <oc r="C33">
      <v>294430.22200000001</v>
    </oc>
    <nc r="C33">
      <v>341101.42200000002</v>
    </nc>
  </rcc>
  <rcc rId="9182" sId="2" numFmtId="4">
    <oc r="D33">
      <v>292859.17200000002</v>
    </oc>
    <nc r="D33">
      <v>336973.28499999997</v>
    </nc>
  </rcc>
  <rcc rId="9183" sId="2">
    <oc r="E33">
      <f>SUM(D33)/C33*100</f>
    </oc>
    <nc r="E33">
      <f>SUM(D33)/C33*100</f>
    </nc>
  </rcc>
  <rcc rId="9184" sId="2" numFmtId="4">
    <oc r="D34">
      <v>1562.9280000000001</v>
    </oc>
    <nc r="D34">
      <v>1608.4459999999999</v>
    </nc>
  </rcc>
  <rcc rId="9185" sId="2">
    <oc r="E34">
      <f>SUM(D34)/C34*100</f>
    </oc>
    <nc r="E34">
      <f>SUM(D34)/C34*100</f>
    </nc>
  </rcc>
  <rcc rId="9186" sId="2">
    <oc r="B35">
      <f>B36+B41</f>
    </oc>
    <nc r="B35">
      <f>B36+B41</f>
    </nc>
  </rcc>
  <rcc rId="9187" sId="2">
    <oc r="C35">
      <f>C36+C41</f>
    </oc>
    <nc r="C35">
      <f>C36+C41</f>
    </nc>
  </rcc>
  <rcc rId="9188" sId="2">
    <oc r="D35">
      <f>D36+D41</f>
    </oc>
    <nc r="D35">
      <f>D36+D41</f>
    </nc>
  </rcc>
  <rcc rId="9189" sId="2">
    <oc r="E35">
      <f>SUM(D35)/C35*100</f>
    </oc>
    <nc r="E35">
      <f>SUM(D35)/C35*100</f>
    </nc>
  </rcc>
  <rcc rId="9190" sId="2">
    <oc r="D36">
      <f>71253.248+239.523</f>
    </oc>
    <nc r="D36">
      <f>73872.067+233.222</f>
    </nc>
  </rcc>
  <rcc rId="9191" sId="2">
    <oc r="E36">
      <f>SUM(D36)/C36*100</f>
    </oc>
    <nc r="E36">
      <f>SUM(D36)/C36*100</f>
    </nc>
  </rcc>
  <rcc rId="9192" sId="2" numFmtId="4">
    <oc r="D37">
      <v>36502.112999999998</v>
    </oc>
    <nc r="D37">
      <f>38309.536+132.298</f>
    </nc>
  </rcc>
  <rcc rId="9193" sId="2">
    <oc r="E37">
      <f>SUM(D37)/C37*100</f>
    </oc>
    <nc r="E37">
      <f>SUM(D37)/C37*100</f>
    </nc>
  </rcc>
  <rcc rId="9194" sId="2" numFmtId="4">
    <oc r="D38">
      <v>8203.8590000000004</v>
    </oc>
    <nc r="D38">
      <f>8641.361+26.337</f>
    </nc>
  </rcc>
  <rcc rId="9195" sId="2">
    <oc r="E38">
      <f>SUM(D38)/C38*100</f>
    </oc>
    <nc r="E38">
      <f>SUM(D38)/C38*100</f>
    </nc>
  </rcc>
  <rcc rId="9196" sId="2" numFmtId="4">
    <oc r="D39">
      <v>3402.0630000000001</v>
    </oc>
    <nc r="D39">
      <f>3404.456+1.123</f>
    </nc>
  </rcc>
  <rcc rId="9197" sId="2">
    <oc r="E39">
      <f>SUM(D39)/C39*100</f>
    </oc>
    <nc r="E39">
      <f>SUM(D39)/C39*100</f>
    </nc>
  </rcc>
  <rcc rId="9198" sId="2">
    <oc r="B40">
      <f>SUM(B36)-B37-B38-B39</f>
    </oc>
    <nc r="B40">
      <f>SUM(B36)-B37-B38-B39</f>
    </nc>
  </rcc>
  <rcc rId="9199" sId="2">
    <oc r="C40">
      <f>SUM(C36)-C37-C38-C39</f>
    </oc>
    <nc r="C40">
      <f>SUM(C36)-C37-C38-C39</f>
    </nc>
  </rcc>
  <rcc rId="9200" sId="2">
    <oc r="D40">
      <f>SUM(D36)-D37-D38-D39</f>
    </oc>
    <nc r="D40">
      <f>SUM(D36)-D37-D38-D39</f>
    </nc>
  </rcc>
  <rcc rId="9201" sId="2">
    <oc r="E40">
      <f>SUM(D40)/C40*100</f>
    </oc>
    <nc r="E40">
      <f>SUM(D40)/C40*100</f>
    </nc>
  </rcc>
  <rcc rId="9202" sId="2" numFmtId="4">
    <oc r="D41">
      <v>4480.5360000000001</v>
    </oc>
    <nc r="D41">
      <f>4694.634+16.985</f>
    </nc>
  </rcc>
  <rcc rId="9203" sId="2">
    <oc r="E41">
      <f>SUM(D41)/C41*100</f>
    </oc>
    <nc r="E41">
      <f>SUM(D41)/C41*100</f>
    </nc>
  </rcc>
  <rcc rId="9204" sId="2">
    <oc r="B42">
      <f>B43+B48</f>
    </oc>
    <nc r="B42">
      <f>B43+B48</f>
    </nc>
  </rcc>
  <rcc rId="9205" sId="2">
    <oc r="C42">
      <f>C43+C48</f>
    </oc>
    <nc r="C42">
      <f>C43+C48</f>
    </nc>
  </rcc>
  <rcc rId="9206" sId="2">
    <oc r="D42">
      <f>D43+D48</f>
    </oc>
    <nc r="D42">
      <f>D43+D48</f>
    </nc>
  </rcc>
  <rcc rId="9207" sId="2">
    <oc r="E42">
      <f>SUM(D42)/C42*100</f>
    </oc>
    <nc r="E42">
      <f>SUM(D42)/C42*100</f>
    </nc>
  </rcc>
  <rcc rId="9208" sId="2" numFmtId="4">
    <oc r="D43">
      <v>46439.991999999998</v>
    </oc>
    <nc r="D43">
      <v>47494.442999999999</v>
    </nc>
  </rcc>
  <rcc rId="9209" sId="2">
    <oc r="E43">
      <f>SUM(D43)/C43*100</f>
    </oc>
    <nc r="E43">
      <f>SUM(D43)/C43*100</f>
    </nc>
  </rcc>
  <rcc rId="9210" sId="2" numFmtId="4">
    <oc r="D44">
      <v>22285.11</v>
    </oc>
    <nc r="D44">
      <v>22776.366000000002</v>
    </nc>
  </rcc>
  <rcc rId="9211" sId="2">
    <oc r="E44">
      <f>SUM(D44)/C44*100</f>
    </oc>
    <nc r="E44">
      <f>SUM(D44)/C44*100</f>
    </nc>
  </rcc>
  <rcc rId="9212" sId="2" numFmtId="4">
    <oc r="D45">
      <v>4881.1559999999999</v>
    </oc>
    <nc r="D45">
      <v>4988.2640000000001</v>
    </nc>
  </rcc>
  <rcc rId="9213" sId="2">
    <oc r="E45">
      <f>SUM(D45)/C45*100</f>
    </oc>
    <nc r="E45">
      <f>SUM(D45)/C45*100</f>
    </nc>
  </rcc>
  <rcc rId="9214" sId="2" numFmtId="4">
    <oc r="D46">
      <v>2942.3980000000001</v>
    </oc>
    <nc r="D46">
      <v>2942.8719999999998</v>
    </nc>
  </rcc>
  <rcc rId="9215" sId="2">
    <oc r="E46">
      <f>SUM(D46)/C46*100</f>
    </oc>
    <nc r="E46">
      <f>SUM(D46)/C46*100</f>
    </nc>
  </rcc>
  <rcc rId="9216" sId="2">
    <oc r="B47">
      <f>SUM(B43)-B44-B45-B46</f>
    </oc>
    <nc r="B47">
      <f>SUM(B43)-B44-B45-B46</f>
    </nc>
  </rcc>
  <rcc rId="9217" sId="2">
    <oc r="C47">
      <f>SUM(C43)-C44-C45-C46</f>
    </oc>
    <nc r="C47">
      <f>SUM(C43)-C44-C45-C46</f>
    </nc>
  </rcc>
  <rcc rId="9218" sId="2">
    <oc r="D47">
      <f>SUM(D43)-D44-D45-D46</f>
    </oc>
    <nc r="D47">
      <f>SUM(D43)-D44-D45-D46</f>
    </nc>
  </rcc>
  <rcc rId="9219" sId="2">
    <oc r="E47">
      <f>SUM(D47)/C47*100</f>
    </oc>
    <nc r="E47">
      <f>SUM(D47)/C47*100</f>
    </nc>
  </rcc>
  <rcc rId="9220" sId="2" numFmtId="4">
    <oc r="D48">
      <v>11144.476000000001</v>
    </oc>
    <nc r="D48">
      <f>11144.476</f>
    </nc>
  </rcc>
  <rcc rId="9221" sId="2">
    <oc r="E48">
      <f>SUM(D48)/C48*100</f>
    </oc>
    <nc r="E48">
      <f>SUM(D48)/C48*100</f>
    </nc>
  </rcc>
  <rcc rId="9222" sId="2">
    <oc r="B49">
      <f>B50+B55</f>
    </oc>
    <nc r="B49">
      <f>B50+B55</f>
    </nc>
  </rcc>
  <rcc rId="9223" sId="2">
    <oc r="C49">
      <f>C50+C55</f>
    </oc>
    <nc r="C49">
      <f>C50+C55</f>
    </nc>
  </rcc>
  <rcc rId="9224" sId="2">
    <oc r="D49">
      <f>D50+D55</f>
    </oc>
    <nc r="D49">
      <f>D50+D55</f>
    </nc>
  </rcc>
  <rcc rId="9225" sId="2">
    <oc r="E49">
      <f>SUM(D49)/C49*100</f>
    </oc>
    <nc r="E49">
      <f>SUM(D49)/C49*100</f>
    </nc>
  </rcc>
  <rcc rId="9226" sId="2" numFmtId="4">
    <oc r="D50">
      <v>77868.956000000006</v>
    </oc>
    <nc r="D50">
      <v>81869.207999999999</v>
    </nc>
  </rcc>
  <rcc rId="9227" sId="2">
    <oc r="E50">
      <f>SUM(D50)/C50*100</f>
    </oc>
    <nc r="E50">
      <f>SUM(D50)/C50*100</f>
    </nc>
  </rcc>
  <rcc rId="9228" sId="2" numFmtId="4">
    <oc r="C51">
      <v>59630.750999999997</v>
    </oc>
    <nc r="C51">
      <v>59651.750999999997</v>
    </nc>
  </rcc>
  <rcc rId="9229" sId="2" numFmtId="4">
    <oc r="D51">
      <v>53103.417000000001</v>
    </oc>
    <nc r="D51">
      <v>56338.504000000001</v>
    </nc>
  </rcc>
  <rcc rId="9230" sId="2">
    <oc r="E51">
      <f>SUM(D51)/C51*100</f>
    </oc>
    <nc r="E51">
      <f>SUM(D51)/C51*100</f>
    </nc>
  </rcc>
  <rcc rId="9231" sId="2" numFmtId="4">
    <oc r="C52">
      <v>13180.218999999999</v>
    </oc>
    <nc r="C52">
      <v>13185.195</v>
    </nc>
  </rcc>
  <rcc rId="9232" sId="2" numFmtId="4">
    <oc r="D52">
      <v>11564.466</v>
    </oc>
    <nc r="D52">
      <v>12261.569</v>
    </nc>
  </rcc>
  <rcc rId="9233" sId="2">
    <oc r="E52">
      <f>SUM(D52)/C52*100</f>
    </oc>
    <nc r="E52">
      <f>SUM(D52)/C52*100</f>
    </nc>
  </rcc>
  <rcc rId="9234" sId="2" numFmtId="4">
    <oc r="D53">
      <v>2688.0920000000001</v>
    </oc>
    <nc r="D53">
      <v>2692.808</v>
    </nc>
  </rcc>
  <rcc rId="9235" sId="2">
    <oc r="E53">
      <f>SUM(D53)/C53*100</f>
    </oc>
    <nc r="E53">
      <f>SUM(D53)/C53*100</f>
    </nc>
  </rcc>
  <rcc rId="9236" sId="2">
    <oc r="B54">
      <f>SUM(B50)-B51-B52-B53</f>
    </oc>
    <nc r="B54">
      <f>SUM(B50)-B51-B52-B53</f>
    </nc>
  </rcc>
  <rcc rId="9237" sId="2">
    <oc r="C54">
      <f>SUM(C50)-C51-C52-C53</f>
    </oc>
    <nc r="C54">
      <f>SUM(C50)-C51-C52-C53</f>
    </nc>
  </rcc>
  <rcc rId="9238" sId="2">
    <oc r="D54">
      <f>SUM(D50)-D51-D52-D53</f>
    </oc>
    <nc r="D54">
      <f>SUM(D50)-D51-D52-D53</f>
    </nc>
  </rcc>
  <rcc rId="9239" sId="2">
    <oc r="E54">
      <f>SUM(D54)/C54*100</f>
    </oc>
    <nc r="E54">
      <f>SUM(D54)/C54*100</f>
    </nc>
  </rcc>
  <rcc rId="9240" sId="2">
    <oc r="E55">
      <f>SUM(D55)/C55*100</f>
    </oc>
    <nc r="E55">
      <f>SUM(D55)/C55*100</f>
    </nc>
  </rcc>
  <rcc rId="9241" sId="2">
    <oc r="B56">
      <f>B57+B60</f>
    </oc>
    <nc r="B56">
      <f>B57+B60</f>
    </nc>
  </rcc>
  <rcc rId="9242" sId="2">
    <oc r="C56">
      <f>C57+C60</f>
    </oc>
    <nc r="C56">
      <f>C57+C60</f>
    </nc>
  </rcc>
  <rcc rId="9243" sId="2">
    <oc r="D56">
      <f>D57+D60</f>
    </oc>
    <nc r="D56">
      <f>D57+D60</f>
    </nc>
  </rcc>
  <rcc rId="9244" sId="2">
    <oc r="E56">
      <f>SUM(D56)/C56*100</f>
    </oc>
    <nc r="E56">
      <f>SUM(D56)/C56*100</f>
    </nc>
  </rcc>
  <rcc rId="9245" sId="2">
    <oc r="D57">
      <f>117193.59+215.419</f>
    </oc>
    <nc r="D57">
      <f>118746.552+1371.17</f>
    </nc>
  </rcc>
  <rcc rId="9246" sId="2">
    <oc r="E57">
      <f>SUM(D57)/C57*100</f>
    </oc>
    <nc r="E57">
      <f>SUM(D57)/C57*100</f>
    </nc>
  </rcc>
  <rcc rId="9247" sId="2">
    <oc r="E58">
      <f>SUM(D58)/C58*100</f>
    </oc>
    <nc r="E58">
      <f>SUM(D58)/C58*100</f>
    </nc>
  </rcc>
  <rcc rId="9248" sId="2">
    <oc r="B59">
      <f>SUM(B57)-B58</f>
    </oc>
    <nc r="B59">
      <f>SUM(B57)-B58</f>
    </nc>
  </rcc>
  <rcc rId="9249" sId="2">
    <oc r="C59">
      <f>SUM(C57)-C58</f>
    </oc>
    <nc r="C59">
      <f>SUM(C57)-C58</f>
    </nc>
  </rcc>
  <rcc rId="9250" sId="2">
    <oc r="D59">
      <f>SUM(D57)-D58</f>
    </oc>
    <nc r="D59">
      <f>SUM(D57)-D58</f>
    </nc>
  </rcc>
  <rcc rId="9251" sId="2">
    <oc r="E59">
      <f>SUM(D59)/C59*100</f>
    </oc>
    <nc r="E59">
      <f>SUM(D59)/C59*100</f>
    </nc>
  </rcc>
  <rcc rId="9252" sId="2">
    <oc r="D60">
      <f>66111.661+13.587</f>
    </oc>
    <nc r="D60">
      <f>67261.317+13.587</f>
    </nc>
  </rcc>
  <rcc rId="9253" sId="2">
    <oc r="E60">
      <f>SUM(D60)/C60*100</f>
    </oc>
    <nc r="E60">
      <f>SUM(D60)/C60*100</f>
    </nc>
  </rcc>
  <rcc rId="9254" sId="2">
    <oc r="B61">
      <f>SUM(B62)</f>
    </oc>
    <nc r="B61">
      <f>SUM(B62)</f>
    </nc>
  </rcc>
  <rcc rId="9255" sId="2">
    <oc r="C61">
      <f>SUM(C62)</f>
    </oc>
    <nc r="C61">
      <f>SUM(C62)</f>
    </nc>
  </rcc>
  <rcc rId="9256" sId="2">
    <oc r="D61">
      <f>SUM(D62)</f>
    </oc>
    <nc r="D61">
      <f>SUM(D62)</f>
    </nc>
  </rcc>
  <rcc rId="9257" sId="2">
    <oc r="E61">
      <f>SUM(D61)/C61*100</f>
    </oc>
    <nc r="E61">
      <f>SUM(D61)/C61*100</f>
    </nc>
  </rcc>
  <rcc rId="9258" sId="2">
    <oc r="D62">
      <f>35793.193+505.307</f>
    </oc>
    <nc r="D62">
      <f>37578.303+202.202</f>
    </nc>
  </rcc>
  <rcc rId="9259" sId="2">
    <oc r="E62">
      <f>SUM(D62)/C62*100</f>
    </oc>
    <nc r="E62">
      <f>SUM(D62)/C62*100</f>
    </nc>
  </rcc>
  <rcc rId="9260" sId="2">
    <oc r="B63">
      <f>SUM(B64:B65)</f>
    </oc>
    <nc r="B63">
      <f>SUM(B64:B65)</f>
    </nc>
  </rcc>
  <rcc rId="9261" sId="2">
    <oc r="C63">
      <f>SUM(C64:C65)</f>
    </oc>
    <nc r="C63">
      <f>SUM(C64:C65)</f>
    </nc>
  </rcc>
  <rcc rId="9262" sId="2">
    <oc r="D63">
      <f>SUM(D64:D65)</f>
    </oc>
    <nc r="D63">
      <f>SUM(D64:D65)</f>
    </nc>
  </rcc>
  <rcc rId="9263" sId="2">
    <oc r="E63">
      <f>SUM(D63)/C63*100</f>
    </oc>
    <nc r="E63">
      <f>SUM(D63)/C63*100</f>
    </nc>
  </rcc>
  <rcc rId="9264" sId="2">
    <oc r="E64">
      <f>SUM(D64)/C64*100</f>
    </oc>
    <nc r="E64">
      <f>SUM(D64)/C64*100</f>
    </nc>
  </rcc>
  <rcc rId="9265" sId="2" numFmtId="4">
    <oc r="D65">
      <v>32643.672999999999</v>
    </oc>
    <nc r="D65">
      <v>32655.302</v>
    </nc>
  </rcc>
  <rcc rId="9266" sId="2">
    <oc r="E65">
      <f>SUM(D65)/C65*100</f>
    </oc>
    <nc r="E65">
      <f>SUM(D65)/C65*100</f>
    </nc>
  </rcc>
  <rcc rId="9267" sId="2">
    <oc r="B66">
      <f>SUM(B67:B67)</f>
    </oc>
    <nc r="B66">
      <f>SUM(B67:B67)</f>
    </nc>
  </rcc>
  <rcc rId="9268" sId="2">
    <oc r="C66">
      <f>SUM(C67:C67)</f>
    </oc>
    <nc r="C66">
      <f>SUM(C67:C67)</f>
    </nc>
  </rcc>
  <rcc rId="9269" sId="2">
    <oc r="D66">
      <f>SUM(D67:D67)</f>
    </oc>
    <nc r="D66">
      <f>SUM(D67:D67)</f>
    </nc>
  </rcc>
  <rcc rId="9270" sId="2">
    <oc r="E66">
      <f>SUM(D66)/C66*100</f>
    </oc>
    <nc r="E66">
      <f>SUM(D66)/C66*100</f>
    </nc>
  </rcc>
  <rcc rId="9271" sId="2">
    <oc r="E67">
      <f>SUM(D67)/C67*100</f>
    </oc>
    <nc r="E67">
      <f>SUM(D67)/C67*100</f>
    </nc>
  </rcc>
  <rcc rId="9272" sId="2">
    <oc r="B68">
      <f>SUM(B69)+B72</f>
    </oc>
    <nc r="B68">
      <f>SUM(B69)+B72</f>
    </nc>
  </rcc>
  <rcc rId="9273" sId="2">
    <oc r="C68">
      <f>SUM(C69)+C72</f>
    </oc>
    <nc r="C68">
      <f>SUM(C69)+C72</f>
    </nc>
  </rcc>
  <rcc rId="9274" sId="2">
    <oc r="D68">
      <f>SUM(D69)+D72</f>
    </oc>
    <nc r="D68">
      <f>SUM(D69)+D72</f>
    </nc>
  </rcc>
  <rcc rId="9275" sId="2">
    <oc r="E68">
      <f>SUM(D68)/C68*100</f>
    </oc>
    <nc r="E68">
      <f>SUM(D68)/C68*100</f>
    </nc>
  </rcc>
  <rcc rId="9276" sId="2" numFmtId="4">
    <oc r="D69">
      <v>5325.0079999999998</v>
    </oc>
    <nc r="D69">
      <v>5359.1130000000003</v>
    </nc>
  </rcc>
  <rcc rId="9277" sId="2">
    <oc r="E69">
      <f>SUM(D69)/C69*100</f>
    </oc>
    <nc r="E69">
      <f>SUM(D69)/C69*100</f>
    </nc>
  </rcc>
  <rcc rId="9278" sId="2" numFmtId="4">
    <oc r="D70">
      <v>6.516</v>
    </oc>
    <nc r="D70">
      <v>6.6029999999999998</v>
    </nc>
  </rcc>
  <rcc rId="9279" sId="2">
    <oc r="E70">
      <f>SUM(D70)/C70*100</f>
    </oc>
    <nc r="E70">
      <f>SUM(D70)/C70*100</f>
    </nc>
  </rcc>
  <rcc rId="9280" sId="2">
    <oc r="B71">
      <f>SUM(B69)-B70</f>
    </oc>
    <nc r="B71">
      <f>SUM(B69)-B70</f>
    </nc>
  </rcc>
  <rcc rId="9281" sId="2">
    <oc r="C71">
      <f>SUM(C69)-C70</f>
    </oc>
    <nc r="C71">
      <f>SUM(C69)-C70</f>
    </nc>
  </rcc>
  <rcc rId="9282" sId="2">
    <oc r="D71">
      <f>SUM(D69)-D70</f>
    </oc>
    <nc r="D71">
      <f>SUM(D69)-D70</f>
    </nc>
  </rcc>
  <rcc rId="9283" sId="2">
    <oc r="E71">
      <f>SUM(D71)/C71*100</f>
    </oc>
    <nc r="E71">
      <f>SUM(D71)/C71*100</f>
    </nc>
  </rcc>
  <rcc rId="9284" sId="2">
    <oc r="E72">
      <f>SUM(D72)/C72*100</f>
    </oc>
    <nc r="E72">
      <f>SUM(D72)/C72*100</f>
    </nc>
  </rcc>
  <rcc rId="9285" sId="2">
    <oc r="E73">
      <f>SUM(D73)/C73*100</f>
    </oc>
    <nc r="E73">
      <f>SUM(D73)/C73*100</f>
    </nc>
  </rcc>
  <rcc rId="9286" sId="2">
    <oc r="E74">
      <f>SUM(D74)/C74*100</f>
    </oc>
    <nc r="E74">
      <f>SUM(D74)/C74*100</f>
    </nc>
  </rcc>
  <rcc rId="9287" sId="2">
    <oc r="B75">
      <f>SUM(B76)+B80</f>
    </oc>
    <nc r="B75">
      <f>SUM(B76)+B80</f>
    </nc>
  </rcc>
  <rcc rId="9288" sId="2">
    <oc r="C75">
      <f>SUM(C76)+C80</f>
    </oc>
    <nc r="C75">
      <f>SUM(C76)+C80</f>
    </nc>
  </rcc>
  <rcc rId="9289" sId="2">
    <oc r="D75">
      <f>SUM(D76)+D80</f>
    </oc>
    <nc r="D75">
      <f>SUM(D76)+D80</f>
    </nc>
  </rcc>
  <rcc rId="9290" sId="2">
    <oc r="E75">
      <f>SUM(D75)/C75*100</f>
    </oc>
    <nc r="E75">
      <f>SUM(D75)/C75*100</f>
    </nc>
  </rcc>
  <rcc rId="9291" sId="2">
    <oc r="C76">
      <f>7221.396+3356.57</f>
    </oc>
    <nc r="C76">
      <f>7221.396+3356.57</f>
    </nc>
  </rcc>
  <rcc rId="9292" sId="2">
    <oc r="D76">
      <f>2478.204+19.271+122.656</f>
    </oc>
    <nc r="D76">
      <f>2478.204+19.271+122.656+409.209</f>
    </nc>
  </rcc>
  <rcc rId="9293" sId="2">
    <oc r="E76">
      <f>SUM(D76)/C76*100</f>
    </oc>
    <nc r="E76">
      <f>SUM(D76)/C76*100</f>
    </nc>
  </rcc>
  <rcc rId="9294" sId="2">
    <oc r="B79">
      <f>SUM(B76)-B77-B78</f>
    </oc>
    <nc r="B79">
      <f>SUM(B76)-B77-B78</f>
    </nc>
  </rcc>
  <rcc rId="9295" sId="2">
    <oc r="C79">
      <f>1359.699+75</f>
    </oc>
    <nc r="C79">
      <f>1359.699+75</f>
    </nc>
  </rcc>
  <rcc rId="9296" sId="2">
    <oc r="D79">
      <f>SUM(D76)-D77-D78</f>
    </oc>
    <nc r="D79">
      <f>SUM(D76)-D77-D78</f>
    </nc>
  </rcc>
  <rcc rId="9297" sId="2">
    <oc r="E79">
      <f>SUM(D79)/C79*100</f>
    </oc>
    <nc r="E79">
      <f>SUM(D79)/C79*100</f>
    </nc>
  </rcc>
  <rcc rId="9298" sId="2">
    <oc r="B80">
      <f>44017.8+3035.586+19551.056</f>
    </oc>
    <nc r="B80">
      <f>44017.8+3035.586+19551.056</f>
    </nc>
  </rcc>
  <rcc rId="9299" sId="2">
    <oc r="C80">
      <f>4177.59+44017.8+1240</f>
    </oc>
    <nc r="C80">
      <f>4177.59+44017.8+1240</f>
    </nc>
  </rcc>
  <rcc rId="9300" sId="2">
    <oc r="D80">
      <f>14156.006+14.932</f>
    </oc>
    <nc r="D80">
      <f>14156.006+14.932</f>
    </nc>
  </rcc>
  <rcc rId="9301" sId="2">
    <oc r="E80">
      <f>SUM(D80)/C80*100</f>
    </oc>
    <nc r="E80">
      <f>SUM(D80)/C80*100</f>
    </nc>
  </rcc>
  <rcc rId="9302" sId="2">
    <oc r="E81">
      <f>SUM(D81)/C81*100</f>
    </oc>
    <nc r="E81">
      <f>SUM(D81)/C81*100</f>
    </nc>
  </rcc>
  <rcc rId="9303" sId="2">
    <oc r="B82">
      <f>B5+B14+B23+B35+B42+B49+B56+B61+B63+B66+B68+B73+B74+B75+B81</f>
    </oc>
    <nc r="B82">
      <f>B5+B14+B23+B35+B42+B49+B56+B61+B63+B66+B68+B73+B74+B75+B81</f>
    </nc>
  </rcc>
  <rcc rId="9304" sId="2">
    <oc r="C82">
      <f>C5+C14+C23+C35+C42+C49+C56+C61+C63+C66+C68+C73+C74+C75+C81</f>
    </oc>
    <nc r="C82">
      <f>C5+C14+C23+C35+C42+C49+C56+C61+C63+C66+C68+C73+C74+C75+C81</f>
    </nc>
  </rcc>
  <rcc rId="9305" sId="2">
    <oc r="D82">
      <f>D5+D14+D23+D35+D42+D49+D56+D61+D63+D66+D68+D73+D74+D75+D81</f>
    </oc>
    <nc r="D82">
      <f>D5+D14+D23+D35+D42+D49+D56+D61+D63+D66+D68+D73+D74+D75+D81</f>
    </nc>
  </rcc>
  <rcc rId="9306" sId="2">
    <oc r="E82">
      <f>SUM(D82)/C82*100</f>
    </oc>
    <nc r="E82">
      <f>SUM(D82)/C82*100</f>
    </nc>
  </rcc>
  <rcc rId="9307" sId="2">
    <oc r="B83">
      <f>B6+B15+B24+B36+B43+B50+B57+B64+B69+B76+B74</f>
    </oc>
    <nc r="B83">
      <f>B6+B15+B24+B36+B43+B50+B57+B64+B69+B76+B74</f>
    </nc>
  </rcc>
  <rcc rId="9308" sId="2">
    <oc r="C83">
      <f>C6+C15+C24+C36+C43+C50+C57+C64+C69+C76+C74</f>
    </oc>
    <nc r="C83">
      <f>C6+C15+C24+C36+C43+C50+C57+C64+C69+C76+C74</f>
    </nc>
  </rcc>
  <rcc rId="9309" sId="2">
    <oc r="D83">
      <f>D6+D15+D24+D36+D43+D50+D57+D64+D69+D76+D74</f>
    </oc>
    <nc r="D83">
      <f>D6+D15+D24+D36+D43+D50+D57+D64+D69+D76+D74</f>
    </nc>
  </rcc>
  <rcc rId="9310" sId="2">
    <oc r="E83">
      <f>SUM(D83)/C83*100</f>
    </oc>
    <nc r="E83">
      <f>SUM(D83)/C83*100</f>
    </nc>
  </rcc>
  <rcc rId="9311" sId="2">
    <oc r="B84">
      <f>B7+B16+B25+B37+B44+B51+B77</f>
    </oc>
    <nc r="B84">
      <f>B7+B16+B25+B37+B44+B51+B77</f>
    </nc>
  </rcc>
  <rcc rId="9312" sId="2">
    <oc r="C84">
      <f>C7+C16+C25+C37+C44+C51+C77</f>
    </oc>
    <nc r="C84">
      <f>C7+C16+C25+C37+C44+C51+C77</f>
    </nc>
  </rcc>
  <rcc rId="9313" sId="2">
    <oc r="D84">
      <f>D7+D16+D25+D37+D44+D51+D77</f>
    </oc>
    <nc r="D84">
      <f>D7+D16+D25+D37+D44+D51+D77</f>
    </nc>
  </rcc>
  <rcc rId="9314" sId="2">
    <oc r="E84">
      <f>SUM(D84)/C84*100</f>
    </oc>
    <nc r="E84">
      <f>SUM(D84)/C84*100</f>
    </nc>
  </rcc>
  <rcc rId="9315" sId="2">
    <oc r="B85">
      <f>B8+B17+B26+B38+B45+B52+B78</f>
    </oc>
    <nc r="B85">
      <f>B8+B17+B26+B38+B45+B52+B78</f>
    </nc>
  </rcc>
  <rcc rId="9316" sId="2">
    <oc r="C85">
      <f>C8+C17+C26+C38+C45+C52+C78</f>
    </oc>
    <nc r="C85">
      <f>C8+C17+C26+C38+C45+C52+C78</f>
    </nc>
  </rcc>
  <rcc rId="9317" sId="2">
    <oc r="D85">
      <f>D8+D17+D26+D38+D45+D52+D78</f>
    </oc>
    <nc r="D85">
      <f>D8+D17+D26+D38+D45+D52+D78</f>
    </nc>
  </rcc>
  <rcc rId="9318" sId="2">
    <oc r="E85">
      <f>SUM(D85)/C85*100</f>
    </oc>
    <nc r="E85">
      <f>SUM(D85)/C85*100</f>
    </nc>
  </rcc>
  <rcc rId="9319" sId="2">
    <oc r="B86">
      <f>B70+B11+B20+B29+B39+B46+B53+B58</f>
    </oc>
    <nc r="B86">
      <f>B70+B11+B20+B29+B39+B46+B53+B58</f>
    </nc>
  </rcc>
  <rcc rId="9320" sId="2">
    <oc r="C86">
      <f>C70+C11+C20+C29+C39+C46+C53+C58</f>
    </oc>
    <nc r="C86">
      <f>C70+C11+C20+C29+C39+C46+C53+C58</f>
    </nc>
  </rcc>
  <rcc rId="9321" sId="2">
    <oc r="D86">
      <f>D70+D11+D20+D29+D39+D46+D53+D58</f>
    </oc>
    <nc r="D86">
      <f>D70+D11+D20+D29+D39+D46+D53+D58</f>
    </nc>
  </rcc>
  <rcc rId="9322" sId="2">
    <oc r="E86">
      <f>SUM(D86)/C86*100</f>
    </oc>
    <nc r="E86">
      <f>SUM(D86)/C86*100</f>
    </nc>
  </rcc>
  <rcc rId="9323" sId="2">
    <oc r="B87">
      <f>B83-B84-B85-B86</f>
    </oc>
    <nc r="B87">
      <f>B83-B84-B85-B86</f>
    </nc>
  </rcc>
  <rcc rId="9324" sId="2">
    <oc r="C87">
      <f>C83-C84-C85-C86</f>
    </oc>
    <nc r="C87">
      <f>C83-C84-C85-C86</f>
    </nc>
  </rcc>
  <rcc rId="9325" sId="2">
    <oc r="D87">
      <f>D83-D84-D85-D86</f>
    </oc>
    <nc r="D87">
      <f>D83-D84-D85-D86</f>
    </nc>
  </rcc>
  <rcc rId="9326" sId="2">
    <oc r="E87">
      <f>SUM(D87)/C87*100</f>
    </oc>
    <nc r="E87">
      <f>SUM(D87)/C87*100</f>
    </nc>
  </rcc>
  <rcc rId="9327" sId="2">
    <oc r="B88">
      <f>B13+B22+B41+B34+B55+B60+B62+B65+B67+B72+B80+B48</f>
    </oc>
    <nc r="B88">
      <f>B13+B22+B41+B34+B55+B60+B62+B65+B67+B72+B80+B48</f>
    </nc>
  </rcc>
  <rcc rId="9328" sId="2">
    <oc r="C88">
      <f>C13+C22+C41+C34+C55+C60+C62+C65+C67+C72+C80+C48</f>
    </oc>
    <nc r="C88">
      <f>C13+C22+C41+C34+C55+C60+C62+C65+C67+C72+C80+C48</f>
    </nc>
  </rcc>
  <rcc rId="9329" sId="2">
    <oc r="D88">
      <f>D13+D22+D41+D34+D55+D60+D62+D65+D67+D72+D80+D48</f>
    </oc>
    <nc r="D88">
      <f>D13+D22+D41+D34+D55+D60+D62+D65+D67+D72+D80+D48</f>
    </nc>
  </rcc>
  <rcc rId="9330" sId="2">
    <oc r="E88">
      <f>SUM(D88)/C88*100</f>
    </oc>
    <nc r="E88">
      <f>SUM(D88)/C88*100</f>
    </nc>
  </rcc>
  <rcc rId="9331" sId="2">
    <oc r="B89">
      <f>SUM(B81)</f>
    </oc>
    <nc r="B89">
      <f>SUM(B81)</f>
    </nc>
  </rcc>
  <rcc rId="9332" sId="2">
    <oc r="C89">
      <f>SUM(C81)</f>
    </oc>
    <nc r="C89">
      <f>SUM(C81)</f>
    </nc>
  </rcc>
  <rcc rId="9333" sId="2">
    <oc r="D89">
      <f>SUM(D81)</f>
    </oc>
    <nc r="D89">
      <f>SUM(D81)</f>
    </nc>
  </rcc>
  <rcc rId="9334" sId="2">
    <oc r="E89">
      <f>SUM(D89)/C89*100</f>
    </oc>
    <nc r="E89">
      <f>SUM(D89)/C89*100</f>
    </nc>
  </rcc>
  <rcc rId="9335" sId="2">
    <oc r="B90">
      <f>SUM(B73)</f>
    </oc>
    <nc r="B90">
      <f>SUM(B73)</f>
    </nc>
  </rcc>
  <rcc rId="9336" sId="2">
    <oc r="C90">
      <f>SUM(C73)</f>
    </oc>
    <nc r="C90">
      <f>SUM(C73)</f>
    </nc>
  </rcc>
  <rcc rId="933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9396" sId="1">
    <oc r="D76">
      <f>2478.204+19.271+122.656+409.209</f>
    </oc>
    <nc r="D76">
      <f>2478.204+19.271+122.656+409.209-196.596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8797" sId="1" numFmtId="4">
    <oc r="D39">
      <v>3402.0520000000001</v>
    </oc>
    <nc r="D39">
      <v>3402.0630000000001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8791" sId="1">
    <oc r="D76">
      <f>2478.204+19.271</f>
    </oc>
    <nc r="D76">
      <f>2478.204+19.271+122.656</f>
    </nc>
  </rcc>
  <rcc rId="8792" sId="1" numFmtId="4">
    <oc r="B57">
      <v>312628.47976999998</v>
    </oc>
    <nc r="B57">
      <v>312658.48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972" sId="1" numFmtId="4">
    <oc r="B6">
      <f>1024310.9048+222.63</f>
    </oc>
    <nc r="B6">
      <v>1028581.437</v>
    </nc>
  </rcc>
  <rcc rId="7973" sId="1" numFmtId="4">
    <oc r="C6">
      <f>634421.297+137.56</f>
    </oc>
    <nc r="C6">
      <v>679553.80599999998</v>
    </nc>
  </rcc>
  <rcc rId="7974" sId="1" numFmtId="4">
    <oc r="D6">
      <f>581578.477+94.12</f>
    </oc>
    <nc r="D6">
      <v>584097.18799999997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079" sId="1" numFmtId="4">
    <oc r="C81">
      <v>18382.75</v>
    </oc>
    <nc r="C81">
      <v>21382.75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7969" sId="1" numFmtId="4">
    <oc r="B93">
      <v>4110996.8037299998</v>
    </oc>
    <nc r="B93">
      <v>4114339.2059999998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8044" sId="1" numFmtId="4">
    <oc r="D6">
      <v>584097.18799999997</v>
    </oc>
    <nc r="D6">
      <f>583079.453+1250.891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8734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735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9110" sId="1">
    <oc r="D76">
      <f>2478.204+19.271+122.656</f>
    </oc>
    <nc r="D76">
      <f>2478.204+19.271+122.656+409.209</f>
    </nc>
  </rcc>
  <rcc rId="9111" sId="1" numFmtId="4">
    <oc r="D13">
      <f>38395.766+22</f>
    </oc>
    <nc r="D13">
      <v>38416.046999999999</v>
    </nc>
  </rcc>
  <rcc rId="9112" sId="1" numFmtId="4">
    <oc r="D22">
      <f>14995.293+450</f>
    </oc>
    <nc r="D22">
      <v>14995.293</v>
    </nc>
  </rcc>
  <rcc rId="9113" sId="1" numFmtId="4">
    <oc r="D41">
      <v>4480.5360000000001</v>
    </oc>
    <nc r="D41">
      <f>4694.634+16.985</f>
    </nc>
  </rcc>
  <rcc rId="9114" sId="1" numFmtId="4">
    <oc r="D48">
      <v>11144.476000000001</v>
    </oc>
    <nc r="D48">
      <f>11144.476</f>
    </nc>
  </rcc>
  <rcc rId="9115" sId="1">
    <oc r="D60">
      <f>66111.661+13.587</f>
    </oc>
    <nc r="D60">
      <f>67261.317+13.587</f>
    </nc>
  </rcc>
  <rcc rId="9116" sId="1">
    <oc r="D62">
      <f>35793.193+505.307</f>
    </oc>
    <nc r="D62">
      <f>37578.303+202.202</f>
    </nc>
  </rcc>
  <rcc rId="9117" sId="1" numFmtId="4">
    <oc r="D65">
      <v>32643.672999999999</v>
    </oc>
    <nc r="D65">
      <v>32655.302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100" sId="1" numFmtId="4">
    <oc r="D43">
      <v>46439.991999999998</v>
    </oc>
    <nc r="D43">
      <v>47494.442999999999</v>
    </nc>
  </rcc>
  <rcc rId="9101" sId="1" numFmtId="4">
    <oc r="D44">
      <v>22285.11</v>
    </oc>
    <nc r="D44">
      <v>22776.366000000002</v>
    </nc>
  </rcc>
  <rcc rId="9102" sId="1" numFmtId="4">
    <oc r="D45">
      <v>4881.1559999999999</v>
    </oc>
    <nc r="D45">
      <v>4988.2640000000001</v>
    </nc>
  </rcc>
  <rcc rId="9103" sId="1" numFmtId="4">
    <oc r="D46">
      <v>2942.3980000000001</v>
    </oc>
    <nc r="D46">
      <v>2942.8719999999998</v>
    </nc>
  </rcc>
  <rfmt sheetId="1" sqref="D43:D48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8788" sId="1">
    <oc r="D24">
      <f>689935.063+465.171</f>
    </oc>
    <nc r="D24">
      <f>683935.063+465.171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8783" sId="1" numFmtId="4">
    <oc r="D74">
      <v>32900.267</v>
    </oc>
    <nc r="D74">
      <v>34395.733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9084" sId="1">
    <oc r="D36">
      <f>71253.248+239.523</f>
    </oc>
    <nc r="D36">
      <f>73872.067+233.222</f>
    </nc>
  </rcc>
  <rcc rId="9085" sId="1" numFmtId="4">
    <oc r="D37">
      <v>36502.112999999998</v>
    </oc>
    <nc r="D37">
      <f>38309.536+132.298</f>
    </nc>
  </rcc>
  <rcc rId="9086" sId="1" numFmtId="4">
    <oc r="D38">
      <v>8203.8590000000004</v>
    </oc>
    <nc r="D38">
      <f>8641.361+26.337</f>
    </nc>
  </rcc>
  <rcc rId="9087" sId="1" numFmtId="4">
    <oc r="D39">
      <v>3402.0630000000001</v>
    </oc>
    <nc r="D39">
      <f>3404.456+1.123</f>
    </nc>
  </rcc>
  <rfmt sheetId="1" sqref="D43:D48">
    <dxf>
      <fill>
        <patternFill patternType="solid">
          <bgColor rgb="FFFFFF00"/>
        </patternFill>
      </fill>
    </dxf>
  </rfmt>
  <rcc rId="9088" sId="1" numFmtId="4">
    <oc r="D50">
      <v>77868.956000000006</v>
    </oc>
    <nc r="D50">
      <v>81869.207999999999</v>
    </nc>
  </rcc>
  <rcc rId="9089" sId="1" numFmtId="4">
    <oc r="D51">
      <v>53103.417000000001</v>
    </oc>
    <nc r="D51">
      <v>56338.504000000001</v>
    </nc>
  </rcc>
  <rcc rId="9090" sId="1" numFmtId="4">
    <oc r="D52">
      <v>11564.466</v>
    </oc>
    <nc r="D52">
      <v>12261.569</v>
    </nc>
  </rcc>
  <rcc rId="9091" sId="1" numFmtId="4">
    <oc r="D53">
      <v>2688.0920000000001</v>
    </oc>
    <nc r="D53">
      <v>2692.808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9106" sId="1" numFmtId="4">
    <oc r="C51">
      <v>59630.750999999997</v>
    </oc>
    <nc r="C51">
      <v>59651.750999999997</v>
    </nc>
  </rcc>
  <rcc rId="9107" sId="1" numFmtId="4">
    <oc r="C52">
      <v>13180.218999999999</v>
    </oc>
    <nc r="C52">
      <v>13185.195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7946" sId="1">
    <oc r="C3" t="inlineStr">
      <is>
        <t>План на січень-липень, з урахуванням змін тис. грн.</t>
      </is>
    </oc>
    <nc r="C3" t="inlineStr">
      <is>
        <t>План на січень-серпень, з урахуванням змін тис. грн.</t>
      </is>
    </nc>
  </rcc>
  <rcc rId="794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948" sId="2">
    <oc r="C3" t="inlineStr">
      <is>
        <t xml:space="preserve">План на январь-июнь  с учетом изменений, тыс. грн. </t>
      </is>
    </oc>
    <nc r="C3" t="inlineStr">
      <is>
        <t xml:space="preserve">План на январь-август  с учетом изменений, тыс. грн. </t>
      </is>
    </nc>
  </rcc>
  <rcc rId="79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8119" sId="1">
    <oc r="G56">
      <f>G57+G60</f>
    </oc>
    <nc r="G56"/>
  </rcc>
  <rcc rId="8120" sId="1" numFmtId="4">
    <oc r="G57">
      <v>98913.156839999996</v>
    </oc>
    <nc r="G57"/>
  </rcc>
  <rcc rId="8121" sId="1" numFmtId="4">
    <oc r="G58">
      <v>16736.300080000001</v>
    </oc>
    <nc r="G58"/>
  </rcc>
  <rcc rId="8122" sId="1">
    <oc r="G59">
      <f>SUM(G57)-G58</f>
    </oc>
    <nc r="G59"/>
  </rcc>
  <rcc rId="8123" sId="1" numFmtId="4">
    <oc r="G60">
      <v>49197.301359999998</v>
    </oc>
    <nc r="G60"/>
  </rcc>
  <rcc rId="8124" sId="1">
    <oc r="G63">
      <f>SUM(G64:G65)</f>
    </oc>
    <nc r="G63"/>
  </rcc>
  <rcc rId="8125" sId="1" numFmtId="4">
    <oc r="G64">
      <v>47267.707569999999</v>
    </oc>
    <nc r="G64"/>
  </rcc>
  <rcc rId="8126" sId="1" numFmtId="4">
    <oc r="G65">
      <v>30930.576349999999</v>
    </oc>
    <nc r="G65"/>
  </rcc>
  <rcc rId="8127" sId="1">
    <oc r="G66">
      <f>SUM(G67:G67)</f>
    </oc>
    <nc r="G66"/>
  </rcc>
  <rcc rId="8128" sId="1" numFmtId="4">
    <oc r="G67">
      <v>3480</v>
    </oc>
    <nc r="G67"/>
  </rcc>
  <rfmt sheetId="1" sqref="G55:G74" start="0" length="0">
    <dxf>
      <border>
        <left/>
      </border>
    </dxf>
  </rfmt>
  <rfmt sheetId="1" sqref="G55:G74" start="0" length="0">
    <dxf>
      <border>
        <right/>
      </border>
    </dxf>
  </rfmt>
  <rfmt sheetId="1" sqref="G55:G74">
    <dxf>
      <fill>
        <patternFill patternType="none">
          <bgColor auto="1"/>
        </patternFill>
      </fill>
    </dxf>
  </rfmt>
  <rcc rId="8129" sId="2">
    <oc r="B5">
      <f>B6+B13</f>
    </oc>
    <nc r="B5">
      <f>B6+B13</f>
    </nc>
  </rcc>
  <rcc rId="8130" sId="2">
    <oc r="C5">
      <f>C6+C13</f>
    </oc>
    <nc r="C5">
      <f>C6+C13</f>
    </nc>
  </rcc>
  <rcc rId="8131" sId="2">
    <oc r="D5">
      <f>D6+D13</f>
    </oc>
    <nc r="D5">
      <f>D6+D13</f>
    </nc>
  </rcc>
  <rcc rId="8132" sId="2">
    <oc r="E5">
      <f>SUM(D5)/C5*100</f>
    </oc>
    <nc r="E5">
      <f>SUM(D5)/C5*100</f>
    </nc>
  </rcc>
  <rcc rId="8133" sId="2" numFmtId="4">
    <oc r="B6">
      <f>1024310.9048+222.63</f>
    </oc>
    <nc r="B6">
      <v>1028581.437</v>
    </nc>
  </rcc>
  <rcc rId="8134" sId="2" numFmtId="4">
    <oc r="C6">
      <f>634421.297+137.56</f>
    </oc>
    <nc r="C6">
      <v>679553.80599999998</v>
    </nc>
  </rcc>
  <rcc rId="8135" sId="2">
    <oc r="D6">
      <f>581578.477+94.12</f>
    </oc>
    <nc r="D6">
      <f>583079.453+1250.891+103.17</f>
    </nc>
  </rcc>
  <rcc rId="8136" sId="2">
    <oc r="E6">
      <f>SUM(D6)/C6*100</f>
    </oc>
    <nc r="E6">
      <f>SUM(D6)/C6*100</f>
    </nc>
  </rcc>
  <rcc rId="8137" sId="2" numFmtId="4">
    <oc r="B7">
      <v>667894.15300000005</v>
    </oc>
    <nc r="B7">
      <v>670548.90599999996</v>
    </nc>
  </rcc>
  <rcc rId="8138" sId="2" numFmtId="4">
    <oc r="C7">
      <v>417057.63199999998</v>
    </oc>
    <nc r="C7">
      <v>446382.24900000001</v>
    </nc>
  </rcc>
  <rcc rId="8139" sId="2" numFmtId="4">
    <oc r="D7">
      <v>385826.75222000002</v>
    </oc>
    <nc r="D7">
      <f>385850.847+40.61</f>
    </nc>
  </rcc>
  <rcc rId="8140" sId="2">
    <oc r="E7">
      <f>SUM(D7)/C7*100</f>
    </oc>
    <nc r="E7">
      <f>SUM(D7)/C7*100</f>
    </nc>
  </rcc>
  <rcc rId="8141" sId="2" numFmtId="4">
    <oc r="B8">
      <v>146936.71799999999</v>
    </oc>
    <nc r="B8">
      <v>147520.764</v>
    </nc>
  </rcc>
  <rcc rId="8142" sId="2" numFmtId="4">
    <oc r="C8">
      <v>92252.3</v>
    </oc>
    <nc r="C8">
      <v>98696.320000000007</v>
    </nc>
  </rcc>
  <rcc rId="8143" sId="2" numFmtId="4">
    <oc r="D8">
      <v>85777.737550000005</v>
    </oc>
    <nc r="D8">
      <f>85783.038+8.934</f>
    </nc>
  </rcc>
  <rcc rId="8144" sId="2">
    <oc r="E8">
      <f>SUM(D8)/C8*100</f>
    </oc>
    <nc r="E8">
      <f>SUM(D8)/C8*100</f>
    </nc>
  </rcc>
  <rcc rId="8145" sId="2" numFmtId="4">
    <oc r="C9">
      <v>74.554000000000002</v>
    </oc>
    <nc r="C9">
      <v>173.43799999999999</v>
    </nc>
  </rcc>
  <rcc rId="8146" sId="2" numFmtId="4">
    <oc r="D9">
      <v>20.38476</v>
    </oc>
    <nc r="D9">
      <v>20.385000000000002</v>
    </nc>
  </rcc>
  <rcc rId="8147" sId="2">
    <oc r="E9">
      <f>SUM(D9)/C9*100</f>
    </oc>
    <nc r="E9">
      <f>SUM(D9)/C9*100</f>
    </nc>
  </rcc>
  <rcc rId="8148" sId="2" numFmtId="4">
    <oc r="C10">
      <v>27237.597000000002</v>
    </oc>
    <nc r="C10">
      <v>30078.421999999999</v>
    </nc>
  </rcc>
  <rcc rId="8149" sId="2" numFmtId="4">
    <oc r="D10">
      <v>25161.639869999999</v>
    </oc>
    <nc r="D10">
      <f>25842.861+53.077</f>
    </nc>
  </rcc>
  <rcc rId="8150" sId="2">
    <oc r="E10">
      <f>SUM(D10)/C10*100</f>
    </oc>
    <nc r="E10">
      <f>SUM(D10)/C10*100</f>
    </nc>
  </rcc>
  <rcc rId="8151" sId="2" numFmtId="4">
    <oc r="C11">
      <v>50468.398999999998</v>
    </oc>
    <nc r="C11">
      <v>51344.311000000002</v>
    </nc>
  </rcc>
  <rcc rId="8152" sId="2" numFmtId="4">
    <oc r="D11">
      <v>47908.168409999998</v>
    </oc>
    <nc r="D11">
      <f>48153.555+86.795</f>
    </nc>
  </rcc>
  <rcc rId="8153" sId="2">
    <oc r="E11">
      <f>SUM(D11)/C11*100</f>
    </oc>
    <nc r="E11">
      <f>SUM(D11)/C11*100</f>
    </nc>
  </rcc>
  <rcc rId="8154" sId="2">
    <oc r="B12">
      <f>SUM(B6)-B7-B8-B9-B10-B11</f>
    </oc>
    <nc r="B12">
      <f>SUM(B6)-B7-B8-B9-B10-B11</f>
    </nc>
  </rcc>
  <rcc rId="8155" sId="2">
    <oc r="C12">
      <f>SUM(C6)-C7-C8-C9-C10-C11</f>
    </oc>
    <nc r="C12">
      <f>SUM(C6)-C7-C8-C9-C10-C11</f>
    </nc>
  </rcc>
  <rcc rId="8156" sId="2">
    <oc r="D12">
      <f>SUM(D6)-D7-D8-D9-D10-D11</f>
    </oc>
    <nc r="D12">
      <f>SUM(D6)-D7-D8-D9-D10-D11</f>
    </nc>
  </rcc>
  <rcc rId="8157" sId="2">
    <oc r="E12">
      <f>SUM(D12)/C12*100</f>
    </oc>
    <nc r="E12">
      <f>SUM(D12)/C12*100</f>
    </nc>
  </rcc>
  <rcc rId="8158" sId="2" numFmtId="4">
    <oc r="C13">
      <v>62431.078750000001</v>
    </oc>
    <nc r="C13">
      <v>77741.866999999998</v>
    </nc>
  </rcc>
  <rcc rId="8159" sId="2" numFmtId="4">
    <oc r="D13">
      <v>29476.30299</v>
    </oc>
    <nc r="D13">
      <f>31643.629+4179.065</f>
    </nc>
  </rcc>
  <rcc rId="8160" sId="2">
    <oc r="E13">
      <f>SUM(D13)/C13*100</f>
    </oc>
    <nc r="E13">
      <f>SUM(D13)/C13*100</f>
    </nc>
  </rcc>
  <rcc rId="8161" sId="2">
    <oc r="B14">
      <f>B15+B22</f>
    </oc>
    <nc r="B14">
      <f>B15+B22</f>
    </nc>
  </rcc>
  <rcc rId="8162" sId="2">
    <oc r="C14">
      <f>C15+C22</f>
    </oc>
    <nc r="C14">
      <f>C15+C22</f>
    </nc>
  </rcc>
  <rcc rId="8163" sId="2">
    <oc r="D14">
      <f>D15+D22</f>
    </oc>
    <nc r="D14">
      <f>D15+D22</f>
    </nc>
  </rcc>
  <rcc rId="8164" sId="2">
    <oc r="E14">
      <f>SUM(D14)/C14*100</f>
    </oc>
    <nc r="E14">
      <f>SUM(D14)/C14*100</f>
    </nc>
  </rcc>
  <rcc rId="8165" sId="2">
    <oc r="B15">
      <f>474430.91398+29125.5</f>
    </oc>
    <nc r="B15">
      <f>474430.91398+29125.5</f>
    </nc>
  </rcc>
  <rcc rId="8166" sId="2">
    <oc r="C15">
      <f>274562.95798+16989.875</f>
    </oc>
    <nc r="C15">
      <f>312146.061+19417</f>
    </nc>
  </rcc>
  <rcc rId="8167" sId="2">
    <oc r="D15">
      <f>268709.78522+16989.875</f>
    </oc>
    <nc r="D15">
      <f>270555.593+1127.562+16989.875</f>
    </nc>
  </rcc>
  <rcc rId="8168" sId="2">
    <oc r="E15">
      <f>SUM(D15)/C15*100</f>
    </oc>
    <nc r="E15">
      <f>SUM(D15)/C15*100</f>
    </nc>
  </rcc>
  <rcc rId="8169" sId="2">
    <oc r="B21">
      <f>SUM(B15)-B16-B17-B18-B19-B20</f>
    </oc>
    <nc r="B21">
      <f>SUM(B15)-B16-B17-B18-B19-B20</f>
    </nc>
  </rcc>
  <rcc rId="8170" sId="2">
    <oc r="C21">
      <f>SUM(C15)-C16-C17-C18-C19-C20</f>
    </oc>
    <nc r="C21">
      <f>SUM(C15)-C16-C17-C18-C19-C20</f>
    </nc>
  </rcc>
  <rcc rId="8171" sId="2">
    <oc r="D21">
      <f>SUM(D15)-D16-D17-D18-D19-D20</f>
    </oc>
    <nc r="D21">
      <f>SUM(D15)-D16-D17-D18-D19-D20</f>
    </nc>
  </rcc>
  <rcc rId="8172" sId="2">
    <oc r="E21">
      <f>SUM(D21)/C21*100</f>
    </oc>
    <nc r="E21">
      <f>SUM(D21)/C21*100</f>
    </nc>
  </rcc>
  <rcc rId="8173" sId="2" numFmtId="4">
    <oc r="C22">
      <v>21088.053</v>
    </oc>
    <nc r="C22">
      <v>22717.287</v>
    </nc>
  </rcc>
  <rcc rId="8174" sId="2" numFmtId="4">
    <oc r="D22">
      <v>10679.707979999999</v>
    </oc>
    <nc r="D22">
      <f>10989.708+1756.842</f>
    </nc>
  </rcc>
  <rcc rId="8175" sId="2">
    <oc r="E22">
      <f>SUM(D22)/C22*100</f>
    </oc>
    <nc r="E22">
      <f>SUM(D22)/C22*100</f>
    </nc>
  </rcc>
  <rcc rId="8176" sId="2">
    <oc r="B23">
      <f>B24+B34</f>
    </oc>
    <nc r="B23">
      <f>B24+B34</f>
    </nc>
  </rcc>
  <rcc rId="8177" sId="2">
    <oc r="C23">
      <f>C24+C34</f>
    </oc>
    <nc r="C23">
      <f>C24+C34</f>
    </nc>
  </rcc>
  <rcc rId="8178" sId="2">
    <oc r="D23">
      <f>D24+D34</f>
    </oc>
    <nc r="D23">
      <f>D24+D34</f>
    </nc>
  </rcc>
  <rcc rId="8179" sId="2">
    <oc r="E23">
      <f>SUM(D23)/C23*100</f>
    </oc>
    <nc r="E23">
      <f>SUM(D23)/C23*100</f>
    </nc>
  </rcc>
  <rcc rId="8180" sId="2">
    <oc r="B24">
      <f>887858.45+41786</f>
    </oc>
    <nc r="B24">
      <f>887858.45+41786</f>
    </nc>
  </rcc>
  <rcc rId="8181" sId="2" numFmtId="4">
    <oc r="C24">
      <f>617202.69+23745.145</f>
    </oc>
    <nc r="C24">
      <v>708449.20600000001</v>
    </nc>
  </rcc>
  <rcc rId="8182" sId="2" numFmtId="4">
    <oc r="D24">
      <v>623398.06900000002</v>
    </oc>
    <nc r="D24">
      <f>626800.419+16.625</f>
    </nc>
  </rcc>
  <rcc rId="8183" sId="2">
    <oc r="E24">
      <f>SUM(D24)/C24*100</f>
    </oc>
    <nc r="E24">
      <f>SUM(D24)/C24*100</f>
    </nc>
  </rcc>
  <rcc rId="8184" sId="2" numFmtId="4">
    <oc r="C25">
      <v>13262.066000000001</v>
    </oc>
    <nc r="C25">
      <v>15177.955</v>
    </nc>
  </rcc>
  <rcc rId="8185" sId="2" numFmtId="4">
    <oc r="D25">
      <v>12582.343999999999</v>
    </oc>
    <nc r="D25">
      <v>12711.588</v>
    </nc>
  </rcc>
  <rcc rId="8186" sId="2">
    <oc r="E25">
      <f>SUM(D25)/C25*100</f>
    </oc>
    <nc r="E25">
      <f>SUM(D25)/C25*100</f>
    </nc>
  </rcc>
  <rcc rId="8187" sId="2" numFmtId="4">
    <oc r="C26">
      <v>2910.9160000000002</v>
    </oc>
    <nc r="C26">
      <v>3327.35</v>
    </nc>
  </rcc>
  <rcc rId="8188" sId="2" numFmtId="4">
    <oc r="D26">
      <v>2769.4070000000002</v>
    </oc>
    <nc r="D26">
      <v>2797.7979999999998</v>
    </nc>
  </rcc>
  <rcc rId="8189" sId="2">
    <oc r="E26">
      <f>SUM(D26)/C26*100</f>
    </oc>
    <nc r="E26">
      <f>SUM(D26)/C26*100</f>
    </nc>
  </rcc>
  <rcc rId="8190" sId="2" numFmtId="4">
    <oc r="C27">
      <v>71.825000000000003</v>
    </oc>
    <nc r="C27">
      <v>75.575000000000003</v>
    </nc>
  </rcc>
  <rcc rId="8191" sId="2">
    <oc r="E27">
      <f>SUM(D27)/C27*100</f>
    </oc>
    <nc r="E27">
      <f>SUM(D27)/C27*100</f>
    </nc>
  </rcc>
  <rcc rId="8192" sId="2" numFmtId="4">
    <oc r="C28">
      <v>182.024</v>
    </oc>
    <nc r="C28">
      <v>209.506</v>
    </nc>
  </rcc>
  <rcc rId="8193" sId="2" numFmtId="4">
    <oc r="D28">
      <v>180.06800000000001</v>
    </oc>
    <nc r="D28">
      <v>192.34</v>
    </nc>
  </rcc>
  <rcc rId="8194" sId="2">
    <oc r="E28">
      <f>SUM(D28)/C28*100</f>
    </oc>
    <nc r="E28">
      <f>SUM(D28)/C28*100</f>
    </nc>
  </rcc>
  <rcc rId="8195" sId="2" numFmtId="4">
    <oc r="C29">
      <v>810.72900000000004</v>
    </oc>
    <nc r="C29">
      <v>844.59100000000001</v>
    </nc>
  </rcc>
  <rcc rId="8196" sId="2" numFmtId="4">
    <oc r="D29">
      <v>645.88099999999997</v>
    </oc>
    <nc r="D29">
      <v>664.03599999999994</v>
    </nc>
  </rcc>
  <rcc rId="8197" sId="2">
    <oc r="E29">
      <f>SUM(D29)/C29*100</f>
    </oc>
    <nc r="E29">
      <f>SUM(D29)/C29*100</f>
    </nc>
  </rcc>
  <rcc rId="8198" sId="2">
    <oc r="B30">
      <f>SUM(B24)-B25-B26-B27-B28-B29</f>
    </oc>
    <nc r="B30">
      <f>SUM(B24)-B25-B26-B27-B28-B29</f>
    </nc>
  </rcc>
  <rcc rId="8199" sId="2">
    <oc r="C30">
      <f>SUM(C24)-C25-C26-C27-C28-C29</f>
    </oc>
    <nc r="C30">
      <f>SUM(C24)-C25-C26-C27-C28-C29</f>
    </nc>
  </rcc>
  <rcc rId="8200" sId="2">
    <oc r="D30">
      <f>SUM(D24)-D25-D26-D27-D28-D29</f>
    </oc>
    <nc r="D30">
      <f>SUM(D24)-D25-D26-D27-D28-D29</f>
    </nc>
  </rcc>
  <rcc rId="8201" sId="2">
    <oc r="E30">
      <f>SUM(D30)/C30*100</f>
    </oc>
    <nc r="E30">
      <f>SUM(D30)/C30*100</f>
    </nc>
  </rcc>
  <rcc rId="8202" sId="2">
    <oc r="B31">
      <f>SUM(B32:B33)</f>
    </oc>
    <nc r="B31">
      <f>SUM(B32:B33)</f>
    </nc>
  </rcc>
  <rcc rId="8203" sId="2">
    <oc r="C31">
      <f>SUM(C32:C33)</f>
    </oc>
    <nc r="C31">
      <f>SUM(C32:C33)</f>
    </nc>
  </rcc>
  <rcc rId="8204" sId="2">
    <oc r="D31">
      <f>SUM(D32:D33)</f>
    </oc>
    <nc r="D31">
      <f>SUM(D32:D33)</f>
    </nc>
  </rcc>
  <rcc rId="8205" sId="2">
    <oc r="E31">
      <f>SUM(D31)/C31*100</f>
    </oc>
    <nc r="E31">
      <f>SUM(D31)/C31*100</f>
    </nc>
  </rcc>
  <rcc rId="8206" sId="2" numFmtId="4">
    <oc r="C32">
      <v>295979.86599999998</v>
    </oc>
    <nc r="C32">
      <v>339996.16600000003</v>
    </nc>
  </rcc>
  <rcc rId="8207" sId="2">
    <oc r="E32">
      <f>SUM(D32)/C32*100</f>
    </oc>
    <nc r="E32">
      <f>SUM(D32)/C32*100</f>
    </nc>
  </rcc>
  <rcc rId="8208" sId="2" numFmtId="4">
    <oc r="C33">
      <v>278296.89600000001</v>
    </oc>
    <nc r="C33">
      <v>294330.12199999997</v>
    </nc>
  </rcc>
  <rcc rId="8209" sId="2" numFmtId="4">
    <oc r="D33">
      <v>277526.16499999998</v>
    </oc>
    <nc r="D33">
      <v>279731.67700000003</v>
    </nc>
  </rcc>
  <rcc rId="8210" sId="2">
    <oc r="E33">
      <f>SUM(D33)/C33*100</f>
    </oc>
    <nc r="E33">
      <f>SUM(D33)/C33*100</f>
    </nc>
  </rcc>
  <rcc rId="8211" sId="2" numFmtId="4">
    <oc r="C34">
      <v>4398.3239999999996</v>
    </oc>
    <nc r="C34">
      <v>4734.0079999999998</v>
    </nc>
  </rcc>
  <rcc rId="8212" sId="2">
    <oc r="E34">
      <f>SUM(D34)/C34*100</f>
    </oc>
    <nc r="E34">
      <f>SUM(D34)/C34*100</f>
    </nc>
  </rcc>
  <rcc rId="8213" sId="2">
    <oc r="B35">
      <f>B36+B41</f>
    </oc>
    <nc r="B35">
      <f>B36+B41</f>
    </nc>
  </rcc>
  <rcc rId="8214" sId="2">
    <oc r="C35">
      <f>C36+C41</f>
    </oc>
    <nc r="C35">
      <f>C36+C41</f>
    </nc>
  </rcc>
  <rcc rId="8215" sId="2">
    <oc r="D35">
      <f>D36+D41</f>
    </oc>
    <nc r="D35">
      <f>D36+D41</f>
    </nc>
  </rcc>
  <rcc rId="8216" sId="2">
    <oc r="E35">
      <f>SUM(D35)/C35*100</f>
    </oc>
    <nc r="E35">
      <f>SUM(D35)/C35*100</f>
    </nc>
  </rcc>
  <rcc rId="8217" sId="2" numFmtId="4">
    <oc r="C36">
      <v>74849.433999999994</v>
    </oc>
    <nc r="C36">
      <v>82388.073000000004</v>
    </nc>
  </rcc>
  <rcc rId="8218" sId="2" numFmtId="4">
    <oc r="D36">
      <v>68494.442930000005</v>
    </oc>
    <nc r="D36">
      <f>68646.095+68.702</f>
    </nc>
  </rcc>
  <rcc rId="8219" sId="2">
    <oc r="E36">
      <f>SUM(D36)/C36*100</f>
    </oc>
    <nc r="E36">
      <f>SUM(D36)/C36*100</f>
    </nc>
  </rcc>
  <rcc rId="8220" sId="2" numFmtId="4">
    <oc r="C37">
      <v>37238.362999999998</v>
    </oc>
    <nc r="C37">
      <v>40946.656999999999</v>
    </nc>
  </rcc>
  <rcc rId="8221" sId="2">
    <oc r="E37">
      <f>SUM(D37)/C37*100</f>
    </oc>
    <nc r="E37">
      <f>SUM(D37)/C37*100</f>
    </nc>
  </rcc>
  <rcc rId="8222" sId="2" numFmtId="4">
    <oc r="C38">
      <v>8336.4390000000003</v>
    </oc>
    <nc r="C38">
      <v>9158.6720000000005</v>
    </nc>
  </rcc>
  <rcc rId="8223" sId="2" numFmtId="4">
    <oc r="D38">
      <v>7965.1256700000004</v>
    </oc>
    <nc r="D38">
      <v>7965.1260000000002</v>
    </nc>
  </rcc>
  <rcc rId="8224" sId="2">
    <oc r="E38">
      <f>SUM(D38)/C38*100</f>
    </oc>
    <nc r="E38">
      <f>SUM(D38)/C38*100</f>
    </nc>
  </rcc>
  <rcc rId="8225" sId="2" numFmtId="4">
    <oc r="C39">
      <v>3906.431</v>
    </oc>
    <nc r="C39">
      <v>4026.4409999999998</v>
    </nc>
  </rcc>
  <rcc rId="8226" sId="2" numFmtId="4">
    <oc r="D39">
      <v>3321.5281</v>
    </oc>
    <nc r="D39">
      <f>3358.535+21.043</f>
    </nc>
  </rcc>
  <rcc rId="8227" sId="2">
    <oc r="E39">
      <f>SUM(D39)/C39*100</f>
    </oc>
    <nc r="E39">
      <f>SUM(D39)/C39*100</f>
    </nc>
  </rcc>
  <rcc rId="8228" sId="2">
    <oc r="B40">
      <f>SUM(B36)-B37-B38-B39</f>
    </oc>
    <nc r="B40">
      <f>SUM(B36)-B37-B38-B39</f>
    </nc>
  </rcc>
  <rcc rId="8229" sId="2">
    <oc r="C40">
      <f>SUM(C36)-C37-C38-C39</f>
    </oc>
    <nc r="C40">
      <f>SUM(C36)-C37-C38-C39</f>
    </nc>
  </rcc>
  <rcc rId="8230" sId="2">
    <oc r="D40">
      <f>SUM(D36)-D37-D38-D39</f>
    </oc>
    <nc r="D40">
      <f>SUM(D36)-D37-D38-D39</f>
    </nc>
  </rcc>
  <rcc rId="8231" sId="2">
    <oc r="E40">
      <f>SUM(D40)/C40*100</f>
    </oc>
    <nc r="E40">
      <f>SUM(D40)/C40*100</f>
    </nc>
  </rcc>
  <rcc rId="8232" sId="2" numFmtId="4">
    <oc r="C41">
      <v>4719.8980000000001</v>
    </oc>
    <nc r="C41">
      <v>9389.8979999999992</v>
    </nc>
  </rcc>
  <rcc rId="8233" sId="2" numFmtId="4">
    <oc r="D41">
      <v>2813.65904</v>
    </oc>
    <nc r="D41">
      <v>3243.1080000000002</v>
    </nc>
  </rcc>
  <rcc rId="8234" sId="2">
    <oc r="E41">
      <f>SUM(D41)/C41*100</f>
    </oc>
    <nc r="E41">
      <f>SUM(D41)/C41*100</f>
    </nc>
  </rcc>
  <rcc rId="8235" sId="2">
    <oc r="B42">
      <f>B43+B48</f>
    </oc>
    <nc r="B42">
      <f>B43+B48</f>
    </nc>
  </rcc>
  <rcc rId="8236" sId="2">
    <oc r="C42">
      <f>C43+C48</f>
    </oc>
    <nc r="C42">
      <f>C43+C48</f>
    </nc>
  </rcc>
  <rcc rId="8237" sId="2">
    <oc r="D42">
      <f>D43+D48</f>
    </oc>
    <nc r="D42">
      <f>D43+D48</f>
    </nc>
  </rcc>
  <rcc rId="8238" sId="2">
    <oc r="E42">
      <f>SUM(D42)/C42*100</f>
    </oc>
    <nc r="E42">
      <f>SUM(D42)/C42*100</f>
    </nc>
  </rcc>
  <rcc rId="8239" sId="2" numFmtId="4">
    <oc r="C43">
      <v>48830.321000000004</v>
    </oc>
    <nc r="C43">
      <v>54448.277999999998</v>
    </nc>
  </rcc>
  <rcc rId="8240" sId="2" numFmtId="4">
    <oc r="D43">
      <v>42445.405610000002</v>
    </oc>
    <nc r="D43">
      <v>42984.894</v>
    </nc>
  </rcc>
  <rcc rId="8241" sId="2">
    <oc r="E43">
      <f>SUM(D43)/C43*100</f>
    </oc>
    <nc r="E43">
      <f>SUM(D43)/C43*100</f>
    </nc>
  </rcc>
  <rcc rId="8242" sId="2" numFmtId="4">
    <oc r="C44">
      <v>21650.977999999999</v>
    </oc>
    <nc r="C44">
      <v>24804.954000000002</v>
    </nc>
  </rcc>
  <rcc rId="8243" sId="2" numFmtId="4">
    <oc r="D44">
      <v>20733.304090000001</v>
    </oc>
    <nc r="D44">
      <v>20733.304</v>
    </nc>
  </rcc>
  <rcc rId="8244" sId="2">
    <oc r="E44">
      <f>SUM(D44)/C44*100</f>
    </oc>
    <nc r="E44">
      <f>SUM(D44)/C44*100</f>
    </nc>
  </rcc>
  <rcc rId="8245" sId="2" numFmtId="4">
    <oc r="C45">
      <v>4769.3119999999999</v>
    </oc>
    <nc r="C45">
      <v>5463.5</v>
    </nc>
  </rcc>
  <rcc rId="8246" sId="2" numFmtId="4">
    <oc r="D45">
      <v>4543.4783699999998</v>
    </oc>
    <nc r="D45">
      <v>4543.4780000000001</v>
    </nc>
  </rcc>
  <rcc rId="8247" sId="2">
    <oc r="E45">
      <f>SUM(D45)/C45*100</f>
    </oc>
    <nc r="E45">
      <f>SUM(D45)/C45*100</f>
    </nc>
  </rcc>
  <rcc rId="8248" sId="2" numFmtId="4">
    <oc r="C46">
      <v>3324.636</v>
    </oc>
    <nc r="C46">
      <v>3508.3670000000002</v>
    </nc>
  </rcc>
  <rcc rId="8249" sId="2" numFmtId="4">
    <oc r="D46">
      <v>2851.48254</v>
    </oc>
    <nc r="D46">
      <v>2884.25</v>
    </nc>
  </rcc>
  <rcc rId="8250" sId="2">
    <oc r="E46">
      <f>SUM(D46)/C46*100</f>
    </oc>
    <nc r="E46">
      <f>SUM(D46)/C46*100</f>
    </nc>
  </rcc>
  <rcc rId="8251" sId="2">
    <oc r="B47">
      <f>SUM(B43)-B44-B45-B46</f>
    </oc>
    <nc r="B47">
      <f>SUM(B43)-B44-B45-B46</f>
    </nc>
  </rcc>
  <rcc rId="8252" sId="2">
    <oc r="C47">
      <f>SUM(C43)-C44-C45-C46</f>
    </oc>
    <nc r="C47">
      <f>SUM(C43)-C44-C45-C46</f>
    </nc>
  </rcc>
  <rcc rId="8253" sId="2">
    <oc r="D47">
      <f>SUM(D43)-D44-D45-D46</f>
    </oc>
    <nc r="D47">
      <f>SUM(D43)-D44-D45-D46</f>
    </nc>
  </rcc>
  <rcc rId="8254" sId="2">
    <oc r="E47">
      <f>SUM(D47)/C47*100</f>
    </oc>
    <nc r="E47">
      <f>SUM(D47)/C47*100</f>
    </nc>
  </rcc>
  <rcc rId="8255" sId="2" numFmtId="4">
    <oc r="C48">
      <v>21660.49</v>
    </oc>
    <nc r="C48">
      <v>25678.134999999998</v>
    </nc>
  </rcc>
  <rcc rId="8256" sId="2" numFmtId="4">
    <oc r="D48">
      <v>10557.508089999999</v>
    </oc>
    <nc r="D48">
      <f>10972.733+30</f>
    </nc>
  </rcc>
  <rcc rId="8257" sId="2">
    <oc r="E48">
      <f>SUM(D48)/C48*100</f>
    </oc>
    <nc r="E48">
      <f>SUM(D48)/C48*100</f>
    </nc>
  </rcc>
  <rcc rId="8258" sId="2">
    <oc r="B49">
      <f>B50+B55</f>
    </oc>
    <nc r="B49">
      <f>B50+B55</f>
    </nc>
  </rcc>
  <rcc rId="8259" sId="2">
    <oc r="C49">
      <f>C50+C55</f>
    </oc>
    <nc r="C49">
      <f>C50+C55</f>
    </nc>
  </rcc>
  <rcc rId="8260" sId="2">
    <oc r="D49">
      <f>D50+D55</f>
    </oc>
    <nc r="D49">
      <f>D50+D55</f>
    </nc>
  </rcc>
  <rcc rId="8261" sId="2">
    <oc r="E49">
      <f>SUM(D49)/C49*100</f>
    </oc>
    <nc r="E49">
      <f>SUM(D49)/C49*100</f>
    </nc>
  </rcc>
  <rcc rId="8262" sId="2" numFmtId="4">
    <oc r="C50">
      <v>77488.774999999994</v>
    </oc>
    <nc r="C50">
      <v>90480.2</v>
    </nc>
  </rcc>
  <rcc rId="8263" sId="2" numFmtId="4">
    <oc r="D50">
      <v>72077.591329999996</v>
    </oc>
    <nc r="D50">
      <v>73514.81</v>
    </nc>
  </rcc>
  <rcc rId="8264" sId="2">
    <oc r="E50">
      <f>SUM(D50)/C50*100</f>
    </oc>
    <nc r="E50">
      <f>SUM(D50)/C50*100</f>
    </nc>
  </rcc>
  <rcc rId="8265" sId="2" numFmtId="4">
    <oc r="C51">
      <v>50648.614000000001</v>
    </oc>
    <nc r="C51">
      <v>59582.349000000002</v>
    </nc>
  </rcc>
  <rcc rId="8266" sId="2" numFmtId="4">
    <oc r="D51">
      <v>49442.003709999997</v>
    </oc>
    <nc r="D51">
      <v>50105.254000000001</v>
    </nc>
  </rcc>
  <rcc rId="8267" sId="2">
    <oc r="E51">
      <f>SUM(D51)/C51*100</f>
    </oc>
    <nc r="E51">
      <f>SUM(D51)/C51*100</f>
    </nc>
  </rcc>
  <rcc rId="8268" sId="2" numFmtId="4">
    <oc r="C52">
      <v>11199.495000000001</v>
    </oc>
    <nc r="C52">
      <v>13173.519</v>
    </nc>
  </rcc>
  <rcc rId="8269" sId="2" numFmtId="4">
    <oc r="D52">
      <v>10755.810750000001</v>
    </oc>
    <nc r="D52">
      <v>10919.107</v>
    </nc>
  </rcc>
  <rcc rId="8270" sId="2">
    <oc r="E52">
      <f>SUM(D52)/C52*100</f>
    </oc>
    <nc r="E52">
      <f>SUM(D52)/C52*100</f>
    </nc>
  </rcc>
  <rcc rId="8271" sId="2" numFmtId="4">
    <oc r="C53">
      <v>2947.2220000000002</v>
    </oc>
    <nc r="C53">
      <v>3099.366</v>
    </nc>
  </rcc>
  <rcc rId="8272" sId="2" numFmtId="4">
    <oc r="D53">
      <v>2564.0244200000002</v>
    </oc>
    <nc r="D53">
      <v>2666.6370000000002</v>
    </nc>
  </rcc>
  <rcc rId="8273" sId="2">
    <oc r="E53">
      <f>SUM(D53)/C53*100</f>
    </oc>
    <nc r="E53">
      <f>SUM(D53)/C53*100</f>
    </nc>
  </rcc>
  <rcc rId="8274" sId="2">
    <oc r="B54">
      <f>SUM(B50)-B51-B52-B53</f>
    </oc>
    <nc r="B54">
      <f>SUM(B50)-B51-B52-B53</f>
    </nc>
  </rcc>
  <rcc rId="8275" sId="2">
    <oc r="C54">
      <f>SUM(C50)-C51-C52-C53</f>
    </oc>
    <nc r="C54">
      <f>SUM(C50)-C51-C52-C53</f>
    </nc>
  </rcc>
  <rcc rId="8276" sId="2">
    <oc r="D54">
      <f>SUM(D50)-D51-D52-D53</f>
    </oc>
    <nc r="D54">
      <f>SUM(D50)-D51-D52-D53</f>
    </nc>
  </rcc>
  <rcc rId="8277" sId="2">
    <oc r="E54">
      <f>SUM(D54)/C54*100</f>
    </oc>
    <nc r="E54">
      <f>SUM(D54)/C54*100</f>
    </nc>
  </rcc>
  <rcc rId="8278" sId="2" numFmtId="4">
    <oc r="C55">
      <v>13268.445</v>
    </oc>
    <nc r="C55">
      <v>17062.915000000001</v>
    </nc>
  </rcc>
  <rcc rId="8279" sId="2" numFmtId="4">
    <oc r="D55">
      <v>3676.1685900000002</v>
    </oc>
    <nc r="D55">
      <v>3959.8629999999998</v>
    </nc>
  </rcc>
  <rcc rId="8280" sId="2">
    <oc r="E55">
      <f>SUM(D55)/C55*100</f>
    </oc>
    <nc r="E55">
      <f>SUM(D55)/C55*100</f>
    </nc>
  </rcc>
  <rcc rId="8281" sId="2">
    <oc r="B56">
      <f>B57+B60</f>
    </oc>
    <nc r="B56">
      <f>B57+B60</f>
    </nc>
  </rcc>
  <rcc rId="8282" sId="2">
    <oc r="C56">
      <f>C57+C60</f>
    </oc>
    <nc r="C56">
      <f>C57+C60</f>
    </nc>
  </rcc>
  <rcc rId="8283" sId="2">
    <oc r="D56">
      <f>D57+D60</f>
    </oc>
    <nc r="D56">
      <f>D57+D60</f>
    </nc>
  </rcc>
  <rcc rId="8284" sId="2">
    <oc r="E56">
      <f>SUM(D56)/C56*100</f>
    </oc>
    <nc r="E56">
      <f>SUM(D56)/C56*100</f>
    </nc>
  </rcc>
  <rcc rId="8285" sId="2" numFmtId="4">
    <oc r="C57">
      <v>239355.94594000001</v>
    </oc>
    <nc r="C57">
      <v>262338.755</v>
    </nc>
  </rcc>
  <rcc rId="8286" sId="2" numFmtId="4">
    <oc r="D57">
      <v>98913.156839999996</v>
    </oc>
    <nc r="D57">
      <f>104172.024+1030.985</f>
    </nc>
  </rcc>
  <rcc rId="8287" sId="2">
    <oc r="E57">
      <f>SUM(D57)/C57*100</f>
    </oc>
    <nc r="E57">
      <f>SUM(D57)/C57*100</f>
    </nc>
  </rcc>
  <rcc rId="8288" sId="2" numFmtId="4">
    <oc r="C58">
      <v>18665.977050000001</v>
    </oc>
    <nc r="C58">
      <v>20664.43</v>
    </nc>
  </rcc>
  <rcc rId="8289" sId="2" numFmtId="4">
    <oc r="D58">
      <v>16736.300080000001</v>
    </oc>
    <nc r="D58">
      <f>18311.031+4.404</f>
    </nc>
  </rcc>
  <rcc rId="8290" sId="2">
    <oc r="E58">
      <f>SUM(D58)/C58*100</f>
    </oc>
    <nc r="E58">
      <f>SUM(D58)/C58*100</f>
    </nc>
  </rcc>
  <rcc rId="8291" sId="2">
    <oc r="B59">
      <f>SUM(B57)-B58</f>
    </oc>
    <nc r="B59">
      <f>SUM(B57)-B58</f>
    </nc>
  </rcc>
  <rcc rId="8292" sId="2">
    <oc r="C59">
      <f>SUM(C57)-C58</f>
    </oc>
    <nc r="C59">
      <f>SUM(C57)-C58</f>
    </nc>
  </rcc>
  <rcc rId="8293" sId="2">
    <oc r="D59">
      <f>SUM(D57)-D58</f>
    </oc>
    <nc r="D59">
      <f>SUM(D57)-D58</f>
    </nc>
  </rcc>
  <rcc rId="8294" sId="2">
    <oc r="E59">
      <f>SUM(D59)/C59*100</f>
    </oc>
    <nc r="E59">
      <f>SUM(D59)/C59*100</f>
    </nc>
  </rcc>
  <rcc rId="8295" sId="2" numFmtId="4">
    <oc r="C60">
      <v>144144.59643000001</v>
    </oc>
    <nc r="C60">
      <v>189986.41200000001</v>
    </nc>
  </rcc>
  <rcc rId="8296" sId="2" numFmtId="4">
    <oc r="D60">
      <v>49197.301359999998</v>
    </oc>
    <nc r="D60">
      <v>57898.209000000003</v>
    </nc>
  </rcc>
  <rcc rId="8297" sId="2">
    <oc r="E60">
      <f>SUM(D60)/C60*100</f>
    </oc>
    <nc r="E60">
      <f>SUM(D60)/C60*100</f>
    </nc>
  </rcc>
  <rcc rId="8298" sId="2">
    <oc r="B61">
      <f>SUM(B62)</f>
    </oc>
    <nc r="B61">
      <f>SUM(B62)</f>
    </nc>
  </rcc>
  <rcc rId="8299" sId="2">
    <oc r="C61">
      <f>SUM(C62)</f>
    </oc>
    <nc r="C61">
      <f>SUM(C62)</f>
    </nc>
  </rcc>
  <rcc rId="8300" sId="2">
    <oc r="D61">
      <f>SUM(D62)</f>
    </oc>
    <nc r="D61">
      <f>SUM(D62)</f>
    </nc>
  </rcc>
  <rcc rId="8301" sId="2">
    <oc r="E61">
      <f>SUM(D61)/C61*100</f>
    </oc>
    <nc r="E61">
      <f>SUM(D61)/C61*100</f>
    </nc>
  </rcc>
  <rcc rId="8302" sId="2" numFmtId="4">
    <oc r="C62">
      <v>118515.408</v>
    </oc>
    <nc r="C62">
      <v>158480.609</v>
    </nc>
  </rcc>
  <rcc rId="8303" sId="2" numFmtId="4">
    <oc r="D62">
      <v>21342.55819</v>
    </oc>
    <nc r="D62">
      <v>33287.459000000003</v>
    </nc>
  </rcc>
  <rcc rId="8304" sId="2">
    <oc r="E62">
      <f>SUM(D62)/C62*100</f>
    </oc>
    <nc r="E62">
      <f>SUM(D62)/C62*100</f>
    </nc>
  </rcc>
  <rcc rId="8305" sId="2">
    <oc r="B63">
      <f>SUM(B64:B65)</f>
    </oc>
    <nc r="B63">
      <f>SUM(B64:B65)</f>
    </nc>
  </rcc>
  <rcc rId="8306" sId="2">
    <oc r="C63">
      <f>SUM(C64:C65)</f>
    </oc>
    <nc r="C63">
      <f>SUM(C64:C65)</f>
    </nc>
  </rcc>
  <rcc rId="8307" sId="2">
    <oc r="D63">
      <f>SUM(D64:D65)</f>
    </oc>
    <nc r="D63">
      <f>SUM(D64:D65)</f>
    </nc>
  </rcc>
  <rcc rId="8308" sId="2">
    <oc r="E63">
      <f>SUM(D63)/C63*100</f>
    </oc>
    <nc r="E63">
      <f>SUM(D63)/C63*100</f>
    </nc>
  </rcc>
  <rcc rId="8309" sId="2" numFmtId="4">
    <oc r="C64">
      <v>58051.377999999997</v>
    </oc>
    <nc r="C64">
      <v>59651.377999999997</v>
    </nc>
  </rcc>
  <rcc rId="8310" sId="2" numFmtId="4">
    <oc r="D64">
      <v>47267.707569999999</v>
    </oc>
    <nc r="D64">
      <v>52149.788</v>
    </nc>
  </rcc>
  <rcc rId="8311" sId="2">
    <oc r="E64">
      <f>SUM(D64)/C64*100</f>
    </oc>
    <nc r="E64">
      <f>SUM(D64)/C64*100</f>
    </nc>
  </rcc>
  <rcc rId="8312" sId="2" numFmtId="4">
    <oc r="C65">
      <v>67372.164000000004</v>
    </oc>
    <nc r="C65">
      <v>85723.19</v>
    </nc>
  </rcc>
  <rcc rId="8313" sId="2" numFmtId="4">
    <oc r="D65">
      <v>30930.576349999999</v>
    </oc>
    <nc r="D65">
      <v>30956.258000000002</v>
    </nc>
  </rcc>
  <rcc rId="8314" sId="2">
    <oc r="E65">
      <f>SUM(D65)/C65*100</f>
    </oc>
    <nc r="E65">
      <f>SUM(D65)/C65*100</f>
    </nc>
  </rcc>
  <rcc rId="8315" sId="2">
    <oc r="B66">
      <f>SUM(B67:B67)</f>
    </oc>
    <nc r="B66">
      <f>SUM(B67:B67)</f>
    </nc>
  </rcc>
  <rcc rId="8316" sId="2">
    <oc r="C66">
      <f>SUM(C67:C67)</f>
    </oc>
    <nc r="C66">
      <f>SUM(C67:C67)</f>
    </nc>
  </rcc>
  <rcc rId="8317" sId="2">
    <oc r="D66">
      <f>SUM(D67:D67)</f>
    </oc>
    <nc r="D66">
      <f>SUM(D67:D67)</f>
    </nc>
  </rcc>
  <rcc rId="8318" sId="2">
    <oc r="E66">
      <f>SUM(D66)/C66*100</f>
    </oc>
    <nc r="E66">
      <f>SUM(D66)/C66*100</f>
    </nc>
  </rcc>
  <rcc rId="8319" sId="2" numFmtId="4">
    <oc r="C67">
      <f>8739.16+2200</f>
    </oc>
    <nc r="C67">
      <v>14756.181</v>
    </nc>
  </rcc>
  <rcc rId="8320" sId="2">
    <oc r="E67">
      <f>SUM(D67)/C67*100</f>
    </oc>
    <nc r="E67">
      <f>SUM(D67)/C67*100</f>
    </nc>
  </rcc>
  <rcc rId="8321" sId="2">
    <oc r="B68">
      <f>SUM(B69)+B72</f>
    </oc>
    <nc r="B68">
      <f>SUM(B69)+B72</f>
    </nc>
  </rcc>
  <rcc rId="8322" sId="2">
    <oc r="C68">
      <f>SUM(C69)+C72</f>
    </oc>
    <nc r="C68">
      <f>SUM(C69)+C72</f>
    </nc>
  </rcc>
  <rcc rId="8323" sId="2">
    <oc r="D68">
      <f>SUM(D69)+D72</f>
    </oc>
    <nc r="D68">
      <f>SUM(D69)+D72</f>
    </nc>
  </rcc>
  <rcc rId="8324" sId="2">
    <oc r="E68">
      <f>SUM(D68)/C68*100</f>
    </oc>
    <nc r="E68">
      <f>SUM(D68)/C68*100</f>
    </nc>
  </rcc>
  <rcc rId="8325" sId="2" numFmtId="4">
    <oc r="C69">
      <v>5762.36</v>
    </oc>
    <nc r="C69">
      <v>6257.2790000000005</v>
    </nc>
  </rcc>
  <rcc rId="8326" sId="2" numFmtId="4">
    <oc r="D69">
      <v>5292.61</v>
    </oc>
    <nc r="D69">
      <v>5325.0079999999998</v>
    </nc>
  </rcc>
  <rcc rId="8327" sId="2">
    <oc r="E69">
      <f>SUM(D69)/C69*100</f>
    </oc>
    <nc r="E69">
      <f>SUM(D69)/C69*100</f>
    </nc>
  </rcc>
  <rcc rId="8328" sId="2">
    <oc r="E70">
      <f>SUM(D70)/C70*100</f>
    </oc>
    <nc r="E70">
      <f>SUM(D70)/C70*100</f>
    </nc>
  </rcc>
  <rcc rId="8329" sId="2">
    <oc r="B71">
      <f>SUM(B69)-B70</f>
    </oc>
    <nc r="B71">
      <f>SUM(B69)-B70</f>
    </nc>
  </rcc>
  <rcc rId="8330" sId="2">
    <oc r="C71">
      <f>SUM(C69)-C70</f>
    </oc>
    <nc r="C71">
      <f>SUM(C69)-C70</f>
    </nc>
  </rcc>
  <rcc rId="8331" sId="2">
    <oc r="D71">
      <f>SUM(D69)-D70</f>
    </oc>
    <nc r="D71">
      <f>SUM(D69)-D70</f>
    </nc>
  </rcc>
  <rcc rId="8332" sId="2">
    <oc r="E71">
      <f>SUM(D71)/C71*100</f>
    </oc>
    <nc r="E71">
      <f>SUM(D71)/C71*100</f>
    </nc>
  </rcc>
  <rcc rId="8333" sId="2">
    <oc r="E72">
      <f>SUM(D72)/C72*100</f>
    </oc>
    <nc r="E72">
      <f>SUM(D72)/C72*100</f>
    </nc>
  </rcc>
  <rcc rId="8334" sId="2" numFmtId="4">
    <oc r="C73">
      <v>1589.8</v>
    </oc>
    <nc r="C73">
      <v>1789.8</v>
    </nc>
  </rcc>
  <rcc rId="8335" sId="2">
    <oc r="E73">
      <f>SUM(D73)/C73*100</f>
    </oc>
    <nc r="E73">
      <f>SUM(D73)/C73*100</f>
    </nc>
  </rcc>
  <rcc rId="8336" sId="2" numFmtId="4">
    <oc r="C74">
      <v>31404.799999999999</v>
    </oc>
    <nc r="C74">
      <v>35891.199999999997</v>
    </nc>
  </rcc>
  <rcc rId="8337" sId="2">
    <oc r="E74">
      <f>SUM(D74)/C74*100</f>
    </oc>
    <nc r="E74">
      <f>SUM(D74)/C74*100</f>
    </nc>
  </rcc>
  <rcc rId="8338" sId="2">
    <oc r="B75">
      <f>SUM(B76)+B80</f>
    </oc>
    <nc r="B75">
      <f>SUM(B76)+B80</f>
    </nc>
  </rcc>
  <rcc rId="8339" sId="2">
    <oc r="C75">
      <f>SUM(C76)+C80</f>
    </oc>
    <nc r="C75">
      <f>SUM(C76)+C80</f>
    </nc>
  </rcc>
  <rcc rId="8340" sId="2">
    <oc r="D75">
      <f>SUM(D76)+D80</f>
    </oc>
    <nc r="D75">
      <f>SUM(D76)+D80</f>
    </nc>
  </rcc>
  <rcc rId="8341" sId="2">
    <oc r="E75">
      <f>SUM(D75)/C75*100</f>
    </oc>
    <nc r="E75">
      <f>SUM(D75)/C75*100</f>
    </nc>
  </rcc>
  <rcc rId="8342" sId="2" numFmtId="4">
    <oc r="C76">
      <v>7221.3959999999997</v>
    </oc>
    <nc r="C76">
      <f>7221.396+3356.57</f>
    </nc>
  </rcc>
  <rcc rId="8343" sId="2" numFmtId="4">
    <oc r="D76">
      <v>2364.5326</v>
    </oc>
    <nc r="D76">
      <v>2364.5329999999999</v>
    </nc>
  </rcc>
  <rcc rId="8344" sId="2">
    <oc r="E76">
      <f>SUM(D76)/C76*100</f>
    </oc>
    <nc r="E76">
      <f>SUM(D76)/C76*100</f>
    </nc>
  </rcc>
  <rcc rId="8345" sId="2">
    <oc r="B79">
      <f>SUM(B76)-B77-B78</f>
    </oc>
    <nc r="B79">
      <f>SUM(B76)-B77-B78</f>
    </nc>
  </rcc>
  <rcc rId="8346" sId="2">
    <oc r="C79">
      <f>1359.699+75</f>
    </oc>
    <nc r="C79">
      <f>1359.699+75</f>
    </nc>
  </rcc>
  <rcc rId="8347" sId="2">
    <oc r="D79">
      <f>SUM(D76)-D77-D78</f>
    </oc>
    <nc r="D79">
      <f>SUM(D76)-D77-D78</f>
    </nc>
  </rcc>
  <rcc rId="8348" sId="2">
    <oc r="E79">
      <f>SUM(D79)/C79*100</f>
    </oc>
    <nc r="E79">
      <f>SUM(D79)/C79*100</f>
    </nc>
  </rcc>
  <rcc rId="8349" sId="2" numFmtId="4">
    <oc r="C80">
      <v>46286.49</v>
    </oc>
    <nc r="C80">
      <v>49124.49</v>
    </nc>
  </rcc>
  <rcc rId="8350" sId="2">
    <oc r="E80">
      <f>SUM(D80)/C80*100</f>
    </oc>
    <nc r="E80">
      <f>SUM(D80)/C80*100</f>
    </nc>
  </rcc>
  <rcc rId="8351" sId="2" numFmtId="4">
    <oc r="C81">
      <v>18382.75</v>
    </oc>
    <nc r="C81">
      <v>21382.75</v>
    </nc>
  </rcc>
  <rcc rId="8352" sId="2">
    <oc r="E81">
      <f>SUM(D81)/C81*100</f>
    </oc>
    <nc r="E81">
      <f>SUM(D81)/C81*100</f>
    </nc>
  </rcc>
  <rcc rId="8353" sId="2">
    <oc r="B82">
      <f>B5+B14+B23+B35+B42+B49+B56+B61+B63+B66+B68+B73+B74+B75+B81</f>
    </oc>
    <nc r="B82">
      <f>B5+B14+B23+B35+B42+B49+B56+B61+B63+B66+B68+B73+B74+B75+B81</f>
    </nc>
  </rcc>
  <rcc rId="8354" sId="2">
    <oc r="C82">
      <f>C5+C14+C23+C35+C42+C49+C56+C61+C63+C66+C68+C73+C74+C75+C81</f>
    </oc>
    <nc r="C82">
      <f>C5+C14+C23+C35+C42+C49+C56+C61+C63+C66+C68+C73+C74+C75+C81</f>
    </nc>
  </rcc>
  <rcc rId="8355" sId="2">
    <oc r="D82">
      <f>D5+D14+D23+D35+D42+D49+D56+D61+D63+D66+D68+D73+D74+D75+D81</f>
    </oc>
    <nc r="D82">
      <f>D5+D14+D23+D35+D42+D49+D56+D61+D63+D66+D68+D73+D74+D75+D81</f>
    </nc>
  </rcc>
  <rcc rId="8356" sId="2">
    <oc r="E82">
      <f>SUM(D82)/C82*100</f>
    </oc>
    <nc r="E82">
      <f>SUM(D82)/C82*100</f>
    </nc>
  </rcc>
  <rcc rId="8357" sId="2">
    <oc r="B83">
      <f>B6+B15+B24+B36+B43+B50+B57+B64+B69+B76+B74</f>
    </oc>
    <nc r="B83">
      <f>B6+B15+B24+B36+B43+B50+B57+B64+B69+B76+B74</f>
    </nc>
  </rcc>
  <rcc rId="8358" sId="2">
    <oc r="C83">
      <f>C6+C15+C24+C36+C43+C50+C57+C64+C69+C76+C74</f>
    </oc>
    <nc r="C83">
      <f>C6+C15+C24+C36+C43+C50+C57+C64+C69+C76+C74</f>
    </nc>
  </rcc>
  <rcc rId="8359" sId="2">
    <oc r="D83">
      <f>D6+D15+D24+D36+D43+D50+D57+D64+D69+D76+D74</f>
    </oc>
    <nc r="D83">
      <f>D6+D15+D24+D36+D43+D50+D57+D64+D69+D76+D74</f>
    </nc>
  </rcc>
  <rcc rId="8360" sId="2">
    <oc r="E83">
      <f>SUM(D83)/C83*100</f>
    </oc>
    <nc r="E83">
      <f>SUM(D83)/C83*100</f>
    </nc>
  </rcc>
  <rcc rId="8361" sId="2">
    <oc r="B84">
      <f>B7+B16+B25+B37+B44+B51+B77</f>
    </oc>
    <nc r="B84">
      <f>B7+B16+B25+B37+B44+B51+B77</f>
    </nc>
  </rcc>
  <rcc rId="8362" sId="2">
    <oc r="C84">
      <f>C7+C16+C25+C37+C44+C51+C77</f>
    </oc>
    <nc r="C84">
      <f>C7+C16+C25+C37+C44+C51+C77</f>
    </nc>
  </rcc>
  <rcc rId="8363" sId="2">
    <oc r="D84">
      <f>D7+D16+D25+D37+D44+D51+D77</f>
    </oc>
    <nc r="D84">
      <f>D7+D16+D25+D37+D44+D51+D77</f>
    </nc>
  </rcc>
  <rcc rId="8364" sId="2">
    <oc r="E84">
      <f>SUM(D84)/C84*100</f>
    </oc>
    <nc r="E84">
      <f>SUM(D84)/C84*100</f>
    </nc>
  </rcc>
  <rcc rId="8365" sId="2">
    <oc r="B85">
      <f>B8+B17+B26+B38+B45+B52+B78</f>
    </oc>
    <nc r="B85">
      <f>B8+B17+B26+B38+B45+B52+B78</f>
    </nc>
  </rcc>
  <rcc rId="8366" sId="2">
    <oc r="C85">
      <f>C8+C17+C26+C38+C45+C52+C78</f>
    </oc>
    <nc r="C85">
      <f>C8+C17+C26+C38+C45+C52+C78</f>
    </nc>
  </rcc>
  <rcc rId="8367" sId="2">
    <oc r="D85">
      <f>D8+D17+D26+D38+D45+D52+D78</f>
    </oc>
    <nc r="D85">
      <f>D8+D17+D26+D38+D45+D52+D78</f>
    </nc>
  </rcc>
  <rcc rId="8368" sId="2">
    <oc r="E85">
      <f>SUM(D85)/C85*100</f>
    </oc>
    <nc r="E85">
      <f>SUM(D85)/C85*100</f>
    </nc>
  </rcc>
  <rcc rId="8369" sId="2">
    <oc r="B86">
      <f>B70+B11+B20+B29+B39+B46+B53+B58</f>
    </oc>
    <nc r="B86">
      <f>B70+B11+B20+B29+B39+B46+B53+B58</f>
    </nc>
  </rcc>
  <rcc rId="8370" sId="2">
    <oc r="C86">
      <f>C70+C11+C20+C29+C39+C46+C53+C58</f>
    </oc>
    <nc r="C86">
      <f>C70+C11+C20+C29+C39+C46+C53+C58</f>
    </nc>
  </rcc>
  <rcc rId="8371" sId="2">
    <oc r="D86">
      <f>D70+D11+D20+D29+D39+D46+D53+D58</f>
    </oc>
    <nc r="D86">
      <f>D70+D11+D20+D29+D39+D46+D53+D58</f>
    </nc>
  </rcc>
  <rcc rId="8372" sId="2">
    <oc r="E86">
      <f>SUM(D86)/C86*100</f>
    </oc>
    <nc r="E86">
      <f>SUM(D86)/C86*100</f>
    </nc>
  </rcc>
  <rcc rId="8373" sId="2">
    <oc r="B87">
      <f>B83-B84-B85-B86</f>
    </oc>
    <nc r="B87">
      <f>B83-B84-B85-B86</f>
    </nc>
  </rcc>
  <rcc rId="8374" sId="2">
    <oc r="C87">
      <f>C83-C84-C85-C86</f>
    </oc>
    <nc r="C87">
      <f>C83-C84-C85-C86</f>
    </nc>
  </rcc>
  <rcc rId="8375" sId="2">
    <oc r="D87">
      <f>D83-D84-D85-D86</f>
    </oc>
    <nc r="D87">
      <f>D83-D84-D85-D86</f>
    </nc>
  </rcc>
  <rcc rId="8376" sId="2">
    <oc r="E87">
      <f>SUM(D87)/C87*100</f>
    </oc>
    <nc r="E87">
      <f>SUM(D87)/C87*100</f>
    </nc>
  </rcc>
  <rcc rId="8377" sId="2">
    <oc r="B88">
      <f>B13+B22+B41+B34+B55+B60+B62+B65+B67+B72+B80+B48</f>
    </oc>
    <nc r="B88">
      <f>B13+B22+B41+B34+B55+B60+B62+B65+B67+B72+B80+B48</f>
    </nc>
  </rcc>
  <rcc rId="8378" sId="2">
    <oc r="C88">
      <f>C13+C22+C41+C34+C55+C60+C62+C65+C67+C72+C80+C48</f>
    </oc>
    <nc r="C88">
      <f>C13+C22+C41+C34+C55+C60+C62+C65+C67+C72+C80+C48</f>
    </nc>
  </rcc>
  <rcc rId="8379" sId="2">
    <oc r="D88">
      <f>D13+D22+D41+D34+D55+D60+D62+D65+D67+D72+D80+D48</f>
    </oc>
    <nc r="D88">
      <f>D13+D22+D41+D34+D55+D60+D62+D65+D67+D72+D80+D48</f>
    </nc>
  </rcc>
  <rcc rId="8380" sId="2">
    <oc r="E88">
      <f>SUM(D88)/C88*100</f>
    </oc>
    <nc r="E88">
      <f>SUM(D88)/C88*100</f>
    </nc>
  </rcc>
  <rcc rId="8381" sId="2">
    <oc r="B89">
      <f>SUM(B81)</f>
    </oc>
    <nc r="B89">
      <f>SUM(B81)</f>
    </nc>
  </rcc>
  <rcc rId="8382" sId="2">
    <oc r="C89">
      <f>SUM(C81)</f>
    </oc>
    <nc r="C89">
      <f>SUM(C81)</f>
    </nc>
  </rcc>
  <rcc rId="8383" sId="2">
    <oc r="D89">
      <f>SUM(D81)</f>
    </oc>
    <nc r="D89">
      <f>SUM(D81)</f>
    </nc>
  </rcc>
  <rcc rId="8384" sId="2">
    <oc r="E89">
      <f>SUM(D89)/C89*100</f>
    </oc>
    <nc r="E89">
      <f>SUM(D89)/C89*100</f>
    </nc>
  </rcc>
  <rcc rId="8385" sId="2">
    <oc r="B90">
      <f>SUM(B73)</f>
    </oc>
    <nc r="B90">
      <f>SUM(B73)</f>
    </nc>
  </rcc>
  <rcc rId="8386" sId="2">
    <oc r="C90">
      <f>SUM(C73)</f>
    </oc>
    <nc r="C90">
      <f>SUM(C73)</f>
    </nc>
  </rcc>
  <rcc rId="838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002" sId="1" numFmtId="4">
    <oc r="C50">
      <v>77488.774999999994</v>
    </oc>
    <nc r="C50">
      <v>90480.2</v>
    </nc>
  </rcc>
  <rcc rId="8003" sId="1" numFmtId="4">
    <oc r="D50">
      <v>72077.591329999996</v>
    </oc>
    <nc r="D50">
      <v>73514.81</v>
    </nc>
  </rcc>
  <rcc rId="8004" sId="1" numFmtId="4">
    <oc r="C51">
      <v>50648.614000000001</v>
    </oc>
    <nc r="C51">
      <v>59582.349000000002</v>
    </nc>
  </rcc>
  <rcc rId="8005" sId="1" numFmtId="4">
    <oc r="D51">
      <v>49442.003709999997</v>
    </oc>
    <nc r="D51">
      <v>50105.254000000001</v>
    </nc>
  </rcc>
  <rcc rId="8006" sId="1" numFmtId="4">
    <oc r="C52">
      <v>11199.495000000001</v>
    </oc>
    <nc r="C52">
      <v>13173.519</v>
    </nc>
  </rcc>
  <rcc rId="8007" sId="1" numFmtId="4">
    <oc r="D52">
      <v>10755.810750000001</v>
    </oc>
    <nc r="D52">
      <v>10919.107</v>
    </nc>
  </rcc>
  <rcc rId="8008" sId="1" numFmtId="4">
    <oc r="C53">
      <v>2947.2220000000002</v>
    </oc>
    <nc r="C53">
      <v>3099.366</v>
    </nc>
  </rcc>
  <rcc rId="8009" sId="1" numFmtId="4">
    <oc r="D53">
      <v>2564.0244200000002</v>
    </oc>
    <nc r="D53">
      <v>2666.6370000000002</v>
    </nc>
  </rcc>
  <rcc rId="8010" sId="1" numFmtId="4">
    <oc r="C57">
      <v>239355.94594000001</v>
    </oc>
    <nc r="C57">
      <v>262338.755</v>
    </nc>
  </rcc>
  <rcc rId="8011" sId="1" numFmtId="4">
    <oc r="D57">
      <v>98913.156839999996</v>
    </oc>
    <nc r="D57">
      <f>104172.024+1030.985</f>
    </nc>
  </rcc>
  <rcc rId="8012" sId="1" numFmtId="4">
    <oc r="C58">
      <v>18665.977050000001</v>
    </oc>
    <nc r="C58">
      <v>20664.43</v>
    </nc>
  </rcc>
  <rcc rId="8013" sId="1" numFmtId="4">
    <oc r="D58">
      <v>16736.300080000001</v>
    </oc>
    <nc r="D58">
      <f>18311.031+4.404</f>
    </nc>
  </rcc>
  <rcc rId="8014" sId="1" numFmtId="4">
    <oc r="C64">
      <v>58051.377999999997</v>
    </oc>
    <nc r="C64">
      <v>59651.377999999997</v>
    </nc>
  </rcc>
  <rcc rId="8015" sId="1" numFmtId="4">
    <oc r="D64">
      <v>47267.707569999999</v>
    </oc>
    <nc r="D64">
      <v>52149.788</v>
    </nc>
  </rcc>
  <rcc rId="8016" sId="1" numFmtId="4">
    <oc r="C69">
      <v>5762.36</v>
    </oc>
    <nc r="C69">
      <v>6257.2790000000005</v>
    </nc>
  </rcc>
  <rcc rId="8017" sId="1" numFmtId="4">
    <oc r="D69">
      <v>5292.61</v>
    </oc>
    <nc r="D69">
      <v>5325.0079999999998</v>
    </nc>
  </rcc>
  <rcc rId="8018" sId="1" numFmtId="4">
    <oc r="C73">
      <v>1589.8</v>
    </oc>
    <nc r="C73">
      <v>1789.8</v>
    </nc>
  </rcc>
  <rcc rId="8019" sId="1" numFmtId="4">
    <oc r="C74">
      <v>31404.799999999999</v>
    </oc>
    <nc r="C74">
      <v>35891.199999999997</v>
    </nc>
  </rcc>
  <rcc rId="8020" sId="1">
    <oc r="C15">
      <f>312146.061</f>
    </oc>
    <nc r="C15">
      <f>312146.061+19417</f>
    </nc>
  </rcc>
  <rcc rId="8021" sId="1">
    <oc r="D15">
      <f>270555.593+1127.562</f>
    </oc>
    <nc r="D15">
      <f>270555.593+1127.562+16989.875</f>
    </nc>
  </rcc>
  <rfmt sheetId="1" sqref="B15: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039" sId="1" numFmtId="4">
    <oc r="C80">
      <v>46286.49</v>
    </oc>
    <nc r="C80">
      <v>49124.49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1.xml><?xml version="1.0" encoding="utf-8"?>
<revisions xmlns="http://schemas.openxmlformats.org/spreadsheetml/2006/main" xmlns:r="http://schemas.openxmlformats.org/officeDocument/2006/relationships">
  <rfmt sheetId="1" sqref="B24:F34">
    <dxf>
      <fill>
        <patternFill patternType="none">
          <bgColor auto="1"/>
        </patternFill>
      </fill>
    </dxf>
  </rfmt>
  <rcc rId="88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8052" sId="1" numFmtId="4">
    <oc r="C39">
      <v>3906.431</v>
    </oc>
    <nc r="C39">
      <v>4026.4409999999998</v>
    </nc>
  </rcc>
  <rcc rId="8053" sId="1" numFmtId="4">
    <oc r="D39">
      <v>3321.5281</v>
    </oc>
    <nc r="D39">
      <f>3358.535+21.043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8491" sId="2">
    <oc r="B5">
      <f>B6+B13</f>
    </oc>
    <nc r="B5">
      <f>B6+B13</f>
    </nc>
  </rcc>
  <rcc rId="8492" sId="2">
    <oc r="C5">
      <f>C6+C13</f>
    </oc>
    <nc r="C5">
      <f>C6+C13</f>
    </nc>
  </rcc>
  <rcc rId="8493" sId="2">
    <oc r="D5">
      <f>D6+D13</f>
    </oc>
    <nc r="D5">
      <f>D6+D13</f>
    </nc>
  </rcc>
  <rcc rId="8494" sId="2">
    <oc r="E5">
      <f>SUM(D5)/C5*100</f>
    </oc>
    <nc r="E5">
      <f>SUM(D5)/C5*100</f>
    </nc>
  </rcc>
  <rcc rId="8495" sId="2" numFmtId="4">
    <oc r="B6">
      <v>1028581.437</v>
    </oc>
    <nc r="B6">
      <v>1028247.137</v>
    </nc>
  </rcc>
  <rcc rId="8496" sId="2" numFmtId="4">
    <oc r="C6">
      <v>679553.80599999998</v>
    </oc>
    <nc r="C6">
      <v>679501.00600000005</v>
    </nc>
  </rcc>
  <rcc rId="8497" sId="2">
    <oc r="D6">
      <f>583079.453+1250.891+103.17</f>
    </oc>
    <nc r="D6">
      <f>599742.768+13.44</f>
    </nc>
  </rcc>
  <rcc rId="8498" sId="2">
    <oc r="E6">
      <f>SUM(D6)/C6*100</f>
    </oc>
    <nc r="E6">
      <f>SUM(D6)/C6*100</f>
    </nc>
  </rcc>
  <rcc rId="8499" sId="2">
    <oc r="D7">
      <f>385850.847+40.61</f>
    </oc>
    <nc r="D7">
      <f>396755.141+3.602</f>
    </nc>
  </rcc>
  <rcc rId="8500" sId="2">
    <oc r="E7">
      <f>SUM(D7)/C7*100</f>
    </oc>
    <nc r="E7">
      <f>SUM(D7)/C7*100</f>
    </nc>
  </rcc>
  <rcc rId="8501" sId="2">
    <oc r="D8">
      <f>85783.038+8.934</f>
    </oc>
    <nc r="D8">
      <f>88210.655+0.792</f>
    </nc>
  </rcc>
  <rcc rId="8502" sId="2">
    <oc r="E8">
      <f>SUM(D8)/C8*100</f>
    </oc>
    <nc r="E8">
      <f>SUM(D8)/C8*100</f>
    </nc>
  </rcc>
  <rcc rId="8503" sId="2" numFmtId="4">
    <oc r="D9">
      <v>20.385000000000002</v>
    </oc>
    <nc r="D9">
      <v>23.361999999999998</v>
    </nc>
  </rcc>
  <rcc rId="8504" sId="2">
    <oc r="E9">
      <f>SUM(D9)/C9*100</f>
    </oc>
    <nc r="E9">
      <f>SUM(D9)/C9*100</f>
    </nc>
  </rcc>
  <rcc rId="8505" sId="2" numFmtId="4">
    <oc r="D10">
      <f>25842.861+53.077</f>
    </oc>
    <nc r="D10">
      <v>25928.588</v>
    </nc>
  </rcc>
  <rcc rId="8506" sId="2">
    <oc r="E10">
      <f>SUM(D10)/C10*100</f>
    </oc>
    <nc r="E10">
      <f>SUM(D10)/C10*100</f>
    </nc>
  </rcc>
  <rcc rId="8507" sId="2" numFmtId="4">
    <oc r="D11">
      <f>48153.555+86.795</f>
    </oc>
    <nc r="D11">
      <v>48286.017999999996</v>
    </nc>
  </rcc>
  <rcc rId="8508" sId="2">
    <oc r="E11">
      <f>SUM(D11)/C11*100</f>
    </oc>
    <nc r="E11">
      <f>SUM(D11)/C11*100</f>
    </nc>
  </rcc>
  <rcc rId="8509" sId="2">
    <oc r="B12">
      <f>SUM(B6)-B7-B8-B9-B10-B11</f>
    </oc>
    <nc r="B12">
      <f>SUM(B6)-B7-B8-B9-B10-B11</f>
    </nc>
  </rcc>
  <rcc rId="8510" sId="2">
    <oc r="C12">
      <f>SUM(C6)-C7-C8-C9-C10-C11</f>
    </oc>
    <nc r="C12">
      <f>SUM(C6)-C7-C8-C9-C10-C11</f>
    </nc>
  </rcc>
  <rcc rId="8511" sId="2">
    <oc r="D12">
      <f>SUM(D6)-D7-D8-D9-D10-D11</f>
    </oc>
    <nc r="D12">
      <f>SUM(D6)-D7-D8-D9-D10-D11</f>
    </nc>
  </rcc>
  <rcc rId="8512" sId="2">
    <oc r="E12">
      <f>SUM(D12)/C12*100</f>
    </oc>
    <nc r="E12">
      <f>SUM(D12)/C12*100</f>
    </nc>
  </rcc>
  <rcc rId="8513" sId="2" numFmtId="4">
    <oc r="B13">
      <v>99369.654750000002</v>
    </oc>
    <nc r="B13">
      <v>100693.255</v>
    </nc>
  </rcc>
  <rcc rId="8514" sId="2" numFmtId="4">
    <oc r="C13">
      <v>77741.866999999998</v>
    </oc>
    <nc r="C13">
      <v>77843.467000000004</v>
    </nc>
  </rcc>
  <rcc rId="8515" sId="2" numFmtId="4">
    <oc r="D13">
      <f>31643.629+4179.065</f>
    </oc>
    <nc r="D13">
      <v>37334.472000000002</v>
    </nc>
  </rcc>
  <rcc rId="8516" sId="2">
    <oc r="E13">
      <f>SUM(D13)/C13*100</f>
    </oc>
    <nc r="E13">
      <f>SUM(D13)/C13*100</f>
    </nc>
  </rcc>
  <rcc rId="8517" sId="2">
    <oc r="B14">
      <f>B15+B22</f>
    </oc>
    <nc r="B14">
      <f>B15+B22</f>
    </nc>
  </rcc>
  <rcc rId="8518" sId="2">
    <oc r="C14">
      <f>C15+C22</f>
    </oc>
    <nc r="C14">
      <f>C15+C22</f>
    </nc>
  </rcc>
  <rcc rId="8519" sId="2">
    <oc r="D14">
      <f>D15+D22</f>
    </oc>
    <nc r="D14">
      <f>D15+D22</f>
    </nc>
  </rcc>
  <rcc rId="8520" sId="2">
    <oc r="E14">
      <f>SUM(D14)/C14*100</f>
    </oc>
    <nc r="E14">
      <f>SUM(D14)/C14*100</f>
    </nc>
  </rcc>
  <rcc rId="8521" sId="2">
    <oc r="B15">
      <f>474430.91398+29125.5</f>
    </oc>
    <nc r="B15">
      <f>477284.214+29125.5</f>
    </nc>
  </rcc>
  <rcc rId="8522" sId="2">
    <oc r="C15">
      <f>312146.061+19417</f>
    </oc>
    <nc r="C15">
      <f>312716.761+19417</f>
    </nc>
  </rcc>
  <rcc rId="8523" sId="2">
    <oc r="D15">
      <f>270555.593+1127.562+16989.875</f>
    </oc>
    <nc r="D15">
      <f>284439.891+398.409+18203.438</f>
    </nc>
  </rcc>
  <rcc rId="8524" sId="2">
    <oc r="E15">
      <f>SUM(D15)/C15*100</f>
    </oc>
    <nc r="E15">
      <f>SUM(D15)/C15*100</f>
    </nc>
  </rcc>
  <rcc rId="8525" sId="2">
    <oc r="B21">
      <f>SUM(B15)-B16-B17-B18-B19-B20</f>
    </oc>
    <nc r="B21">
      <f>SUM(B15)-B16-B17-B18-B19-B20</f>
    </nc>
  </rcc>
  <rcc rId="8526" sId="2">
    <oc r="C21">
      <f>SUM(C15)-C16-C17-C18-C19-C20</f>
    </oc>
    <nc r="C21">
      <f>SUM(C15)-C16-C17-C18-C19-C20</f>
    </nc>
  </rcc>
  <rcc rId="8527" sId="2">
    <oc r="D21">
      <f>SUM(D15)-D16-D17-D18-D19-D20</f>
    </oc>
    <nc r="D21">
      <f>SUM(D15)-D16-D17-D18-D19-D20</f>
    </nc>
  </rcc>
  <rcc rId="8528" sId="2">
    <oc r="E21">
      <f>SUM(D21)/C21*100</f>
    </oc>
    <nc r="E21">
      <f>SUM(D21)/C21*100</f>
    </nc>
  </rcc>
  <rcc rId="8529" sId="2" numFmtId="4">
    <oc r="B22">
      <v>26935.287</v>
    </oc>
    <nc r="B22">
      <v>27602.287</v>
    </nc>
  </rcc>
  <rcc rId="8530" sId="2" numFmtId="4">
    <oc r="C22">
      <v>22717.287</v>
    </oc>
    <nc r="C22">
      <v>23051.287</v>
    </nc>
  </rcc>
  <rcc rId="8531" sId="2">
    <oc r="D22">
      <f>10989.708+1756.842</f>
    </oc>
    <nc r="D22">
      <f>12746.55+9.98</f>
    </nc>
  </rcc>
  <rcc rId="8532" sId="2">
    <oc r="E22">
      <f>SUM(D22)/C22*100</f>
    </oc>
    <nc r="E22">
      <f>SUM(D22)/C22*100</f>
    </nc>
  </rcc>
  <rcc rId="8533" sId="2">
    <oc r="B23">
      <f>B24+B34</f>
    </oc>
    <nc r="B23">
      <f>B24+B34</f>
    </nc>
  </rcc>
  <rcc rId="8534" sId="2">
    <oc r="C23">
      <f>C24+C34</f>
    </oc>
    <nc r="C23">
      <f>C24+C34</f>
    </nc>
  </rcc>
  <rcc rId="8535" sId="2">
    <oc r="D23">
      <f>D24+D34</f>
    </oc>
    <nc r="D23">
      <f>D24+D34</f>
    </nc>
  </rcc>
  <rcc rId="8536" sId="2">
    <oc r="E23">
      <f>SUM(D23)/C23*100</f>
    </oc>
    <nc r="E23">
      <f>SUM(D23)/C23*100</f>
    </nc>
  </rcc>
  <rcc rId="8537" sId="2" numFmtId="4">
    <oc r="B24">
      <f>887858.45+41786</f>
    </oc>
    <nc r="B24">
      <v>1025732.05</v>
    </nc>
  </rcc>
  <rcc rId="8538" sId="2" numFmtId="4">
    <oc r="C24">
      <v>708449.20600000001</v>
    </oc>
    <nc r="C24">
      <v>708493.30599999998</v>
    </nc>
  </rcc>
  <rcc rId="8539" sId="2" numFmtId="4">
    <oc r="D24">
      <f>626800.419+16.625</f>
    </oc>
    <nc r="D24">
      <v>676799.43900000001</v>
    </nc>
  </rcc>
  <rcc rId="8540" sId="2">
    <oc r="E24">
      <f>SUM(D24)/C24*100</f>
    </oc>
    <nc r="E24">
      <f>SUM(D24)/C24*100</f>
    </nc>
  </rcc>
  <rcc rId="8541" sId="2" numFmtId="4">
    <oc r="D25">
      <v>12711.588</v>
    </oc>
    <nc r="D25">
      <v>13330.373</v>
    </nc>
  </rcc>
  <rcc rId="8542" sId="2">
    <oc r="E25">
      <f>SUM(D25)/C25*100</f>
    </oc>
    <nc r="E25">
      <f>SUM(D25)/C25*100</f>
    </nc>
  </rcc>
  <rcc rId="8543" sId="2" numFmtId="4">
    <oc r="D26">
      <v>2797.7979999999998</v>
    </oc>
    <nc r="D26">
      <v>2932.5659999999998</v>
    </nc>
  </rcc>
  <rcc rId="8544" sId="2">
    <oc r="E26">
      <f>SUM(D26)/C26*100</f>
    </oc>
    <nc r="E26">
      <f>SUM(D26)/C26*100</f>
    </nc>
  </rcc>
  <rcc rId="8545" sId="2" numFmtId="4">
    <oc r="D27">
      <v>68.05</v>
    </oc>
    <nc r="D27">
      <v>68.849999999999994</v>
    </nc>
  </rcc>
  <rcc rId="8546" sId="2">
    <oc r="E27">
      <f>SUM(D27)/C27*100</f>
    </oc>
    <nc r="E27">
      <f>SUM(D27)/C27*100</f>
    </nc>
  </rcc>
  <rcc rId="8547" sId="2" numFmtId="4">
    <oc r="C28">
      <v>209.506</v>
    </oc>
    <nc r="C28">
      <v>209.566</v>
    </nc>
  </rcc>
  <rcc rId="8548" sId="2" numFmtId="4">
    <oc r="D28">
      <v>192.34</v>
    </oc>
    <nc r="D28">
      <v>205.958</v>
    </nc>
  </rcc>
  <rcc rId="8549" sId="2">
    <oc r="E28">
      <f>SUM(D28)/C28*100</f>
    </oc>
    <nc r="E28">
      <f>SUM(D28)/C28*100</f>
    </nc>
  </rcc>
  <rcc rId="8550" sId="2" numFmtId="4">
    <oc r="D29">
      <v>664.03599999999994</v>
    </oc>
    <nc r="D29">
      <v>665.149</v>
    </nc>
  </rcc>
  <rcc rId="8551" sId="2">
    <oc r="E29">
      <f>SUM(D29)/C29*100</f>
    </oc>
    <nc r="E29">
      <f>SUM(D29)/C29*100</f>
    </nc>
  </rcc>
  <rcc rId="8552" sId="2">
    <oc r="B30">
      <f>SUM(B24)-B25-B26-B27-B28-B29</f>
    </oc>
    <nc r="B30">
      <f>SUM(B24)-B25-B26-B27-B28-B29</f>
    </nc>
  </rcc>
  <rcc rId="8553" sId="2">
    <oc r="C30">
      <f>SUM(C24)-C25-C26-C27-C28-C29</f>
    </oc>
    <nc r="C30">
      <f>SUM(C24)-C25-C26-C27-C28-C29</f>
    </nc>
  </rcc>
  <rcc rId="8554" sId="2">
    <oc r="D30">
      <f>SUM(D24)-D25-D26-D27-D28-D29</f>
    </oc>
    <nc r="D30">
      <f>SUM(D24)-D25-D26-D27-D28-D29</f>
    </nc>
  </rcc>
  <rcc rId="8555" sId="2">
    <oc r="E30">
      <f>SUM(D30)/C30*100</f>
    </oc>
    <nc r="E30">
      <f>SUM(D30)/C30*100</f>
    </nc>
  </rcc>
  <rcc rId="8556" sId="2">
    <oc r="B31">
      <f>SUM(B32:B33)</f>
    </oc>
    <nc r="B31">
      <f>SUM(B32:B33)</f>
    </nc>
  </rcc>
  <rcc rId="8557" sId="2">
    <oc r="C31">
      <f>SUM(C32:C33)</f>
    </oc>
    <nc r="C31">
      <f>SUM(C32:C33)</f>
    </nc>
  </rcc>
  <rcc rId="8558" sId="2">
    <oc r="D31">
      <f>SUM(D32:D33)</f>
    </oc>
    <nc r="D31">
      <f>SUM(D32:D33)</f>
    </nc>
  </rcc>
  <rcc rId="8559" sId="2">
    <oc r="E31">
      <f>SUM(D31)/C31*100</f>
    </oc>
    <nc r="E31">
      <f>SUM(D31)/C31*100</f>
    </nc>
  </rcc>
  <rcc rId="8560" sId="2" numFmtId="4">
    <oc r="D32">
      <v>291582.93800000002</v>
    </oc>
    <nc r="D32">
      <v>327901.68900000001</v>
    </nc>
  </rcc>
  <rcc rId="8561" sId="2">
    <oc r="E32">
      <f>SUM(D32)/C32*100</f>
    </oc>
    <nc r="E32">
      <f>SUM(D32)/C32*100</f>
    </nc>
  </rcc>
  <rcc rId="8562" sId="2" numFmtId="4">
    <oc r="B33">
      <v>300573.2</v>
    </oc>
    <nc r="B33">
      <v>396660.8</v>
    </nc>
  </rcc>
  <rcc rId="8563" sId="2" numFmtId="4">
    <oc r="C33">
      <v>294330.12199999997</v>
    </oc>
    <nc r="C33">
      <v>294604.22200000001</v>
    </nc>
  </rcc>
  <rcc rId="8564" sId="2" numFmtId="4">
    <oc r="D33">
      <v>279731.67700000003</v>
    </oc>
    <nc r="D33">
      <v>291932.57699999999</v>
    </nc>
  </rcc>
  <rcc rId="8565" sId="2">
    <oc r="E33">
      <f>SUM(D33)/C33*100</f>
    </oc>
    <nc r="E33">
      <f>SUM(D33)/C33*100</f>
    </nc>
  </rcc>
  <rcc rId="8566" sId="2" numFmtId="4">
    <oc r="D34">
      <v>1157.7429999999999</v>
    </oc>
    <nc r="D34">
      <v>1177.4280000000001</v>
    </nc>
  </rcc>
  <rcc rId="8567" sId="2">
    <oc r="E34">
      <f>SUM(D34)/C34*100</f>
    </oc>
    <nc r="E34">
      <f>SUM(D34)/C34*100</f>
    </nc>
  </rcc>
  <rcc rId="8568" sId="2">
    <oc r="B35">
      <f>B36+B41</f>
    </oc>
    <nc r="B35">
      <f>B36+B41</f>
    </nc>
  </rcc>
  <rcc rId="8569" sId="2">
    <oc r="C35">
      <f>C36+C41</f>
    </oc>
    <nc r="C35">
      <f>C36+C41</f>
    </nc>
  </rcc>
  <rcc rId="8570" sId="2">
    <oc r="D35">
      <f>D36+D41</f>
    </oc>
    <nc r="D35">
      <f>D36+D41</f>
    </nc>
  </rcc>
  <rcc rId="8571" sId="2">
    <oc r="E35">
      <f>SUM(D35)/C35*100</f>
    </oc>
    <nc r="E35">
      <f>SUM(D35)/C35*100</f>
    </nc>
  </rcc>
  <rcc rId="8572" sId="2" numFmtId="4">
    <oc r="C36">
      <v>82388.073000000004</v>
    </oc>
    <nc r="C36">
      <v>82398.573000000004</v>
    </nc>
  </rcc>
  <rcc rId="8573" sId="2">
    <oc r="D36">
      <f>68646.095+68.702</f>
    </oc>
    <nc r="D36">
      <f>70871.895+28.036</f>
    </nc>
  </rcc>
  <rcc rId="8574" sId="2">
    <oc r="E36">
      <f>SUM(D36)/C36*100</f>
    </oc>
    <nc r="E36">
      <f>SUM(D36)/C36*100</f>
    </nc>
  </rcc>
  <rcc rId="8575" sId="2" numFmtId="4">
    <oc r="D37">
      <v>35337.99366</v>
    </oc>
    <nc r="D37">
      <v>36502.112999999998</v>
    </nc>
  </rcc>
  <rcc rId="8576" sId="2">
    <oc r="E37">
      <f>SUM(D37)/C37*100</f>
    </oc>
    <nc r="E37">
      <f>SUM(D37)/C37*100</f>
    </nc>
  </rcc>
  <rcc rId="8577" sId="2" numFmtId="4">
    <oc r="D38">
      <v>7965.1260000000002</v>
    </oc>
    <nc r="D38">
      <v>8203.8590000000004</v>
    </nc>
  </rcc>
  <rcc rId="8578" sId="2">
    <oc r="E38">
      <f>SUM(D38)/C38*100</f>
    </oc>
    <nc r="E38">
      <f>SUM(D38)/C38*100</f>
    </nc>
  </rcc>
  <rcc rId="8579" sId="2" numFmtId="4">
    <oc r="D39">
      <f>3358.535+21.043</f>
    </oc>
    <nc r="D39">
      <v>3389.087</v>
    </nc>
  </rcc>
  <rcc rId="8580" sId="2">
    <oc r="E39">
      <f>SUM(D39)/C39*100</f>
    </oc>
    <nc r="E39">
      <f>SUM(D39)/C39*100</f>
    </nc>
  </rcc>
  <rcc rId="8581" sId="2">
    <oc r="B40">
      <f>SUM(B36)-B37-B38-B39</f>
    </oc>
    <nc r="B40">
      <f>SUM(B36)-B37-B38-B39</f>
    </nc>
  </rcc>
  <rcc rId="8582" sId="2">
    <oc r="C40">
      <f>SUM(C36)-C37-C38-C39</f>
    </oc>
    <nc r="C40">
      <f>SUM(C36)-C37-C38-C39</f>
    </nc>
  </rcc>
  <rcc rId="8583" sId="2">
    <oc r="D40">
      <f>SUM(D36)-D37-D38-D39</f>
    </oc>
    <nc r="D40">
      <f>SUM(D36)-D37-D38-D39</f>
    </nc>
  </rcc>
  <rcc rId="8584" sId="2">
    <oc r="E40">
      <f>SUM(D40)/C40*100</f>
    </oc>
    <nc r="E40">
      <f>SUM(D40)/C40*100</f>
    </nc>
  </rcc>
  <rcc rId="8585" sId="2" numFmtId="4">
    <oc r="B41">
      <v>19552.345000000001</v>
    </oc>
    <nc r="B41">
      <v>19660.345000000001</v>
    </nc>
  </rcc>
  <rcc rId="8586" sId="2" numFmtId="4">
    <oc r="D41">
      <v>3243.1080000000002</v>
    </oc>
    <nc r="D41">
      <v>3324.2710000000002</v>
    </nc>
  </rcc>
  <rcc rId="8587" sId="2">
    <oc r="E41">
      <f>SUM(D41)/C41*100</f>
    </oc>
    <nc r="E41">
      <f>SUM(D41)/C41*100</f>
    </nc>
  </rcc>
  <rcc rId="8588" sId="2">
    <oc r="B42">
      <f>B43+B48</f>
    </oc>
    <nc r="B42">
      <f>B43+B48</f>
    </nc>
  </rcc>
  <rcc rId="8589" sId="2">
    <oc r="C42">
      <f>C43+C48</f>
    </oc>
    <nc r="C42">
      <f>C43+C48</f>
    </nc>
  </rcc>
  <rcc rId="8590" sId="2">
    <oc r="D42">
      <f>D43+D48</f>
    </oc>
    <nc r="D42">
      <f>D43+D48</f>
    </nc>
  </rcc>
  <rcc rId="8591" sId="2">
    <oc r="E42">
      <f>SUM(D42)/C42*100</f>
    </oc>
    <nc r="E42">
      <f>SUM(D42)/C42*100</f>
    </nc>
  </rcc>
  <rcc rId="8592" sId="2" numFmtId="4">
    <oc r="D43">
      <v>42984.894</v>
    </oc>
    <nc r="D43">
      <f>45237.866+15.823</f>
    </nc>
  </rcc>
  <rcc rId="8593" sId="2">
    <oc r="E43">
      <f>SUM(D43)/C43*100</f>
    </oc>
    <nc r="E43">
      <f>SUM(D43)/C43*100</f>
    </nc>
  </rcc>
  <rcc rId="8594" sId="2" numFmtId="4">
    <oc r="D44">
      <v>20733.304</v>
    </oc>
    <nc r="D44">
      <v>22285.11</v>
    </nc>
  </rcc>
  <rcc rId="8595" sId="2">
    <oc r="E44">
      <f>SUM(D44)/C44*100</f>
    </oc>
    <nc r="E44">
      <f>SUM(D44)/C44*100</f>
    </nc>
  </rcc>
  <rcc rId="8596" sId="2" numFmtId="4">
    <oc r="D45">
      <v>4543.4780000000001</v>
    </oc>
    <nc r="D45">
      <v>4881.1559999999999</v>
    </nc>
  </rcc>
  <rcc rId="8597" sId="2">
    <oc r="E45">
      <f>SUM(D45)/C45*100</f>
    </oc>
    <nc r="E45">
      <f>SUM(D45)/C45*100</f>
    </nc>
  </rcc>
  <rcc rId="8598" sId="2" numFmtId="4">
    <oc r="C46">
      <v>3508.3670000000002</v>
    </oc>
    <nc r="C46">
      <v>3388.3270000000002</v>
    </nc>
  </rcc>
  <rcc rId="8599" sId="2" numFmtId="4">
    <oc r="D46">
      <v>2884.25</v>
    </oc>
    <nc r="D46">
      <v>2885.5160000000001</v>
    </nc>
  </rcc>
  <rcc rId="8600" sId="2">
    <oc r="E46">
      <f>SUM(D46)/C46*100</f>
    </oc>
    <nc r="E46">
      <f>SUM(D46)/C46*100</f>
    </nc>
  </rcc>
  <rcc rId="8601" sId="2">
    <oc r="B47">
      <f>SUM(B43)-B44-B45-B46</f>
    </oc>
    <nc r="B47">
      <f>SUM(B43)-B44-B45-B46</f>
    </nc>
  </rcc>
  <rcc rId="8602" sId="2">
    <oc r="C47">
      <f>SUM(C43)-C44-C45-C46</f>
    </oc>
    <nc r="C47">
      <f>SUM(C43)-C44-C45-C46</f>
    </nc>
  </rcc>
  <rcc rId="8603" sId="2">
    <oc r="D47">
      <f>SUM(D43)-D44-D45-D46</f>
    </oc>
    <nc r="D47">
      <f>SUM(D43)-D44-D45-D46</f>
    </nc>
  </rcc>
  <rcc rId="8604" sId="2">
    <oc r="E47">
      <f>SUM(D47)/C47*100</f>
    </oc>
    <nc r="E47">
      <f>SUM(D47)/C47*100</f>
    </nc>
  </rcc>
  <rcc rId="8605" sId="2" numFmtId="4">
    <oc r="B48">
      <v>35781.512999999999</v>
    </oc>
    <nc r="B48">
      <v>35976.713000000003</v>
    </nc>
  </rcc>
  <rcc rId="8606" sId="2" numFmtId="4">
    <oc r="D48">
      <f>10972.733+30</f>
    </oc>
    <nc r="D48">
      <v>11031.476000000001</v>
    </nc>
  </rcc>
  <rcc rId="8607" sId="2">
    <oc r="E48">
      <f>SUM(D48)/C48*100</f>
    </oc>
    <nc r="E48">
      <f>SUM(D48)/C48*100</f>
    </nc>
  </rcc>
  <rcc rId="8608" sId="2">
    <oc r="B49">
      <f>B50+B55</f>
    </oc>
    <nc r="B49">
      <f>B50+B55</f>
    </nc>
  </rcc>
  <rcc rId="8609" sId="2">
    <oc r="C49">
      <f>C50+C55</f>
    </oc>
    <nc r="C49">
      <f>C50+C55</f>
    </nc>
  </rcc>
  <rcc rId="8610" sId="2">
    <oc r="D49">
      <f>D50+D55</f>
    </oc>
    <nc r="D49">
      <f>D50+D55</f>
    </nc>
  </rcc>
  <rcc rId="8611" sId="2">
    <oc r="E49">
      <f>SUM(D49)/C49*100</f>
    </oc>
    <nc r="E49">
      <f>SUM(D49)/C49*100</f>
    </nc>
  </rcc>
  <rcc rId="8612" sId="2" numFmtId="4">
    <oc r="D50">
      <v>73514.81</v>
    </oc>
    <nc r="D50">
      <v>77251.254000000001</v>
    </nc>
  </rcc>
  <rcc rId="8613" sId="2">
    <oc r="E50">
      <f>SUM(D50)/C50*100</f>
    </oc>
    <nc r="E50">
      <f>SUM(D50)/C50*100</f>
    </nc>
  </rcc>
  <rcc rId="8614" sId="2" numFmtId="4">
    <oc r="D51">
      <v>50105.254000000001</v>
    </oc>
    <nc r="D51">
      <v>52898.381000000001</v>
    </nc>
  </rcc>
  <rcc rId="8615" sId="2">
    <oc r="E51">
      <f>SUM(D51)/C51*100</f>
    </oc>
    <nc r="E51">
      <f>SUM(D51)/C51*100</f>
    </nc>
  </rcc>
  <rcc rId="8616" sId="2" numFmtId="4">
    <oc r="D52">
      <v>10919.107</v>
    </oc>
    <nc r="D52">
      <v>11512.111000000001</v>
    </nc>
  </rcc>
  <rcc rId="8617" sId="2">
    <oc r="E52">
      <f>SUM(D52)/C52*100</f>
    </oc>
    <nc r="E52">
      <f>SUM(D52)/C52*100</f>
    </nc>
  </rcc>
  <rcc rId="8618" sId="2" numFmtId="4">
    <oc r="D53">
      <v>2666.6370000000002</v>
    </oc>
    <nc r="D53">
      <v>2679.529</v>
    </nc>
  </rcc>
  <rcc rId="8619" sId="2">
    <oc r="E53">
      <f>SUM(D53)/C53*100</f>
    </oc>
    <nc r="E53">
      <f>SUM(D53)/C53*100</f>
    </nc>
  </rcc>
  <rcc rId="8620" sId="2">
    <oc r="B54">
      <f>SUM(B50)-B51-B52-B53</f>
    </oc>
    <nc r="B54">
      <f>SUM(B50)-B51-B52-B53</f>
    </nc>
  </rcc>
  <rcc rId="8621" sId="2">
    <oc r="C54">
      <f>SUM(C50)-C51-C52-C53</f>
    </oc>
    <nc r="C54">
      <f>SUM(C50)-C51-C52-C53</f>
    </nc>
  </rcc>
  <rcc rId="8622" sId="2">
    <oc r="D54">
      <f>SUM(D50)-D51-D52-D53</f>
    </oc>
    <nc r="D54">
      <f>SUM(D50)-D51-D52-D53</f>
    </nc>
  </rcc>
  <rcc rId="8623" sId="2">
    <oc r="E54">
      <f>SUM(D54)/C54*100</f>
    </oc>
    <nc r="E54">
      <f>SUM(D54)/C54*100</f>
    </nc>
  </rcc>
  <rcc rId="8624" sId="2" numFmtId="4">
    <oc r="D55">
      <v>3959.8629999999998</v>
    </oc>
    <nc r="D55">
      <v>4191.9059999999999</v>
    </nc>
  </rcc>
  <rcc rId="8625" sId="2">
    <oc r="E55">
      <f>SUM(D55)/C55*100</f>
    </oc>
    <nc r="E55">
      <f>SUM(D55)/C55*100</f>
    </nc>
  </rcc>
  <rcc rId="8626" sId="2">
    <oc r="B56">
      <f>B57+B60</f>
    </oc>
    <nc r="B56">
      <f>B57+B60</f>
    </nc>
  </rcc>
  <rcc rId="8627" sId="2">
    <oc r="C56">
      <f>C57+C60</f>
    </oc>
    <nc r="C56">
      <f>C57+C60</f>
    </nc>
  </rcc>
  <rcc rId="8628" sId="2">
    <oc r="D56">
      <f>D57+D60</f>
    </oc>
    <nc r="D56">
      <f>D57+D60</f>
    </nc>
  </rcc>
  <rcc rId="8629" sId="2">
    <oc r="E56">
      <f>SUM(D56)/C56*100</f>
    </oc>
    <nc r="E56">
      <f>SUM(D56)/C56*100</f>
    </nc>
  </rcc>
  <rcc rId="8630" sId="2">
    <oc r="D57">
      <f>104172.024+1030.985</f>
    </oc>
    <nc r="D57">
      <f>109259.291+555.508</f>
    </nc>
  </rcc>
  <rcc rId="8631" sId="2">
    <oc r="E57">
      <f>SUM(D57)/C57*100</f>
    </oc>
    <nc r="E57">
      <f>SUM(D57)/C57*100</f>
    </nc>
  </rcc>
  <rcc rId="8632" sId="2" numFmtId="4">
    <oc r="D58">
      <f>18311.031+4.404</f>
    </oc>
    <nc r="D58">
      <v>18315.435000000001</v>
    </nc>
  </rcc>
  <rcc rId="8633" sId="2">
    <oc r="E58">
      <f>SUM(D58)/C58*100</f>
    </oc>
    <nc r="E58">
      <f>SUM(D58)/C58*100</f>
    </nc>
  </rcc>
  <rcc rId="8634" sId="2">
    <oc r="B59">
      <f>SUM(B57)-B58</f>
    </oc>
    <nc r="B59">
      <f>SUM(B57)-B58</f>
    </nc>
  </rcc>
  <rcc rId="8635" sId="2">
    <oc r="C59">
      <f>SUM(C57)-C58</f>
    </oc>
    <nc r="C59">
      <f>SUM(C57)-C58</f>
    </nc>
  </rcc>
  <rcc rId="8636" sId="2">
    <oc r="D59">
      <f>SUM(D57)-D58</f>
    </oc>
    <nc r="D59">
      <f>SUM(D57)-D58</f>
    </nc>
  </rcc>
  <rcc rId="8637" sId="2">
    <oc r="E59">
      <f>SUM(D59)/C59*100</f>
    </oc>
    <nc r="E59">
      <f>SUM(D59)/C59*100</f>
    </nc>
  </rcc>
  <rcc rId="8638" sId="2" numFmtId="4">
    <oc r="B60">
      <v>232520.32842999999</v>
    </oc>
    <nc r="B60">
      <v>242068.32800000001</v>
    </nc>
  </rcc>
  <rcc rId="8639" sId="2" numFmtId="4">
    <oc r="C60">
      <v>189986.41200000001</v>
    </oc>
    <nc r="C60">
      <v>198387.21900000001</v>
    </nc>
  </rcc>
  <rcc rId="8640" sId="2" numFmtId="4">
    <oc r="D60">
      <v>57898.209000000003</v>
    </oc>
    <nc r="D60">
      <f>62373.482+1457.538</f>
    </nc>
  </rcc>
  <rcc rId="8641" sId="2">
    <oc r="E60">
      <f>SUM(D60)/C60*100</f>
    </oc>
    <nc r="E60">
      <f>SUM(D60)/C60*100</f>
    </nc>
  </rcc>
  <rcc rId="8642" sId="2">
    <oc r="B61">
      <f>SUM(B62)</f>
    </oc>
    <nc r="B61">
      <f>SUM(B62)</f>
    </nc>
  </rcc>
  <rcc rId="8643" sId="2">
    <oc r="C61">
      <f>SUM(C62)</f>
    </oc>
    <nc r="C61">
      <f>SUM(C62)</f>
    </nc>
  </rcc>
  <rcc rId="8644" sId="2">
    <oc r="D61">
      <f>SUM(D62)</f>
    </oc>
    <nc r="D61">
      <f>SUM(D62)</f>
    </nc>
  </rcc>
  <rcc rId="8645" sId="2">
    <oc r="E61">
      <f>SUM(D61)/C61*100</f>
    </oc>
    <nc r="E61">
      <f>SUM(D61)/C61*100</f>
    </nc>
  </rcc>
  <rcc rId="8646" sId="2" numFmtId="4">
    <oc r="B62">
      <v>223960.86199999999</v>
    </oc>
    <nc r="B62">
      <v>224052.86199999999</v>
    </nc>
  </rcc>
  <rcc rId="8647" sId="2" numFmtId="4">
    <oc r="C62">
      <v>158480.609</v>
    </oc>
    <nc r="C62">
      <v>158772.609</v>
    </nc>
  </rcc>
  <rcc rId="8648" sId="2" numFmtId="4">
    <oc r="D62">
      <v>33287.459000000003</v>
    </oc>
    <nc r="D62">
      <f>34463.943+900.646</f>
    </nc>
  </rcc>
  <rcc rId="8649" sId="2">
    <oc r="E62">
      <f>SUM(D62)/C62*100</f>
    </oc>
    <nc r="E62">
      <f>SUM(D62)/C62*100</f>
    </nc>
  </rcc>
  <rcc rId="8650" sId="2">
    <oc r="B63">
      <f>SUM(B64:B65)</f>
    </oc>
    <nc r="B63">
      <f>SUM(B64:B65)</f>
    </nc>
  </rcc>
  <rcc rId="8651" sId="2">
    <oc r="C63">
      <f>SUM(C64:C65)</f>
    </oc>
    <nc r="C63">
      <f>SUM(C64:C65)</f>
    </nc>
  </rcc>
  <rcc rId="8652" sId="2">
    <oc r="D63">
      <f>SUM(D64:D65)</f>
    </oc>
    <nc r="D63">
      <f>SUM(D64:D65)</f>
    </nc>
  </rcc>
  <rcc rId="8653" sId="2">
    <oc r="E63">
      <f>SUM(D63)/C63*100</f>
    </oc>
    <nc r="E63">
      <f>SUM(D63)/C63*100</f>
    </nc>
  </rcc>
  <rcc rId="8654" sId="2" numFmtId="4">
    <oc r="D64">
      <v>52149.788</v>
    </oc>
    <nc r="D64">
      <v>56469.642</v>
    </nc>
  </rcc>
  <rcc rId="8655" sId="2">
    <oc r="E64">
      <f>SUM(D64)/C64*100</f>
    </oc>
    <nc r="E64">
      <f>SUM(D64)/C64*100</f>
    </nc>
  </rcc>
  <rcc rId="8656" sId="2" numFmtId="4">
    <oc r="B65">
      <v>93550.675000000003</v>
    </oc>
    <nc r="B65">
      <v>94763.368000000002</v>
    </nc>
  </rcc>
  <rcc rId="8657" sId="2" numFmtId="4">
    <oc r="C65">
      <v>85723.19</v>
    </oc>
    <nc r="C65">
      <v>86935.883000000002</v>
    </nc>
  </rcc>
  <rcc rId="8658" sId="2" numFmtId="4">
    <oc r="D65">
      <v>30956.258000000002</v>
    </oc>
    <nc r="D65">
      <v>31167.202000000001</v>
    </nc>
  </rcc>
  <rcc rId="8659" sId="2">
    <oc r="E65">
      <f>SUM(D65)/C65*100</f>
    </oc>
    <nc r="E65">
      <f>SUM(D65)/C65*100</f>
    </nc>
  </rcc>
  <rcc rId="8660" sId="2">
    <oc r="B66">
      <f>SUM(B67:B67)</f>
    </oc>
    <nc r="B66">
      <f>SUM(B67:B67)</f>
    </nc>
  </rcc>
  <rcc rId="8661" sId="2">
    <oc r="C66">
      <f>SUM(C67:C67)</f>
    </oc>
    <nc r="C66">
      <f>SUM(C67:C67)</f>
    </nc>
  </rcc>
  <rcc rId="8662" sId="2">
    <oc r="D66">
      <f>SUM(D67:D67)</f>
    </oc>
    <nc r="D66">
      <f>SUM(D67:D67)</f>
    </nc>
  </rcc>
  <rcc rId="8663" sId="2">
    <oc r="E66">
      <f>SUM(D66)/C66*100</f>
    </oc>
    <nc r="E66">
      <f>SUM(D66)/C66*100</f>
    </nc>
  </rcc>
  <rcc rId="8664" sId="2">
    <oc r="E67">
      <f>SUM(D67)/C67*100</f>
    </oc>
    <nc r="E67">
      <f>SUM(D67)/C67*100</f>
    </nc>
  </rcc>
  <rcc rId="8665" sId="2">
    <oc r="B68">
      <f>SUM(B69)+B72</f>
    </oc>
    <nc r="B68">
      <f>SUM(B69)+B72</f>
    </nc>
  </rcc>
  <rcc rId="8666" sId="2">
    <oc r="C68">
      <f>SUM(C69)+C72</f>
    </oc>
    <nc r="C68">
      <f>SUM(C69)+C72</f>
    </nc>
  </rcc>
  <rcc rId="8667" sId="2">
    <oc r="D68">
      <f>SUM(D69)+D72</f>
    </oc>
    <nc r="D68">
      <f>SUM(D69)+D72</f>
    </nc>
  </rcc>
  <rcc rId="8668" sId="2">
    <oc r="E68">
      <f>SUM(D68)/C68*100</f>
    </oc>
    <nc r="E68">
      <f>SUM(D68)/C68*100</f>
    </nc>
  </rcc>
  <rcc rId="8669" sId="2">
    <oc r="E69">
      <f>SUM(D69)/C69*100</f>
    </oc>
    <nc r="E69">
      <f>SUM(D69)/C69*100</f>
    </nc>
  </rcc>
  <rcc rId="8670" sId="2">
    <oc r="E70">
      <f>SUM(D70)/C70*100</f>
    </oc>
    <nc r="E70">
      <f>SUM(D70)/C70*100</f>
    </nc>
  </rcc>
  <rcc rId="8671" sId="2">
    <oc r="B71">
      <f>SUM(B69)-B70</f>
    </oc>
    <nc r="B71">
      <f>SUM(B69)-B70</f>
    </nc>
  </rcc>
  <rcc rId="8672" sId="2">
    <oc r="C71">
      <f>SUM(C69)-C70</f>
    </oc>
    <nc r="C71">
      <f>SUM(C69)-C70</f>
    </nc>
  </rcc>
  <rcc rId="8673" sId="2">
    <oc r="D71">
      <f>SUM(D69)-D70</f>
    </oc>
    <nc r="D71">
      <f>SUM(D69)-D70</f>
    </nc>
  </rcc>
  <rcc rId="8674" sId="2">
    <oc r="E71">
      <f>SUM(D71)/C71*100</f>
    </oc>
    <nc r="E71">
      <f>SUM(D71)/C71*100</f>
    </nc>
  </rcc>
  <rcc rId="8675" sId="2">
    <oc r="E72">
      <f>SUM(D72)/C72*100</f>
    </oc>
    <nc r="E72">
      <f>SUM(D72)/C72*100</f>
    </nc>
  </rcc>
  <rcc rId="8676" sId="2">
    <oc r="E73">
      <f>SUM(D73)/C73*100</f>
    </oc>
    <nc r="E73">
      <f>SUM(D73)/C73*100</f>
    </nc>
  </rcc>
  <rcc rId="8677" sId="2" numFmtId="4">
    <oc r="D74">
      <v>31404.799999999999</v>
    </oc>
    <nc r="D74">
      <v>32900.267</v>
    </nc>
  </rcc>
  <rcc rId="8678" sId="2">
    <oc r="E74">
      <f>SUM(D74)/C74*100</f>
    </oc>
    <nc r="E74">
      <f>SUM(D74)/C74*100</f>
    </nc>
  </rcc>
  <rcc rId="8679" sId="2">
    <oc r="B75">
      <f>SUM(B76)+B80</f>
    </oc>
    <nc r="B75">
      <f>SUM(B76)+B80</f>
    </nc>
  </rcc>
  <rcc rId="8680" sId="2">
    <oc r="C75">
      <f>SUM(C76)+C80</f>
    </oc>
    <nc r="C75">
      <f>SUM(C76)+C80</f>
    </nc>
  </rcc>
  <rcc rId="8681" sId="2">
    <oc r="D75">
      <f>SUM(D76)+D80</f>
    </oc>
    <nc r="D75">
      <f>SUM(D76)+D80</f>
    </nc>
  </rcc>
  <rcc rId="8682" sId="2">
    <oc r="E75">
      <f>SUM(D75)/C75*100</f>
    </oc>
    <nc r="E75">
      <f>SUM(D75)/C75*100</f>
    </nc>
  </rcc>
  <rcc rId="8683" sId="2">
    <oc r="C76">
      <f>7221.396+3356.57</f>
    </oc>
    <nc r="C76">
      <f>7221.396+3356.57</f>
    </nc>
  </rcc>
  <rcc rId="8684" sId="2" numFmtId="4">
    <oc r="D76">
      <v>2364.5329999999999</v>
    </oc>
    <nc r="D76">
      <f>2478.204+19.271</f>
    </nc>
  </rcc>
  <rcc rId="8685" sId="2">
    <oc r="E76">
      <f>SUM(D76)/C76*100</f>
    </oc>
    <nc r="E76">
      <f>SUM(D76)/C76*100</f>
    </nc>
  </rcc>
  <rcc rId="8686" sId="2">
    <oc r="B79">
      <f>SUM(B76)-B77-B78</f>
    </oc>
    <nc r="B79">
      <f>SUM(B76)-B77-B78</f>
    </nc>
  </rcc>
  <rcc rId="8687" sId="2">
    <oc r="C79">
      <f>1359.699+75</f>
    </oc>
    <nc r="C79">
      <f>1359.699+75</f>
    </nc>
  </rcc>
  <rcc rId="8688" sId="2">
    <oc r="D79">
      <f>SUM(D76)-D77-D78</f>
    </oc>
    <nc r="D79">
      <f>SUM(D76)-D77-D78</f>
    </nc>
  </rcc>
  <rcc rId="8689" sId="2">
    <oc r="E79">
      <f>SUM(D79)/C79*100</f>
    </oc>
    <nc r="E79">
      <f>SUM(D79)/C79*100</f>
    </nc>
  </rcc>
  <rcc rId="8690" sId="2" numFmtId="4">
    <oc r="B80">
      <v>58907.542000000001</v>
    </oc>
    <nc r="B80">
      <f>44017.8+3035.586+19551.056</f>
    </nc>
  </rcc>
  <rcc rId="8691" sId="2" numFmtId="4">
    <oc r="C80">
      <v>49124.49</v>
    </oc>
    <nc r="C80">
      <f>4177.59+44017.8+1240</f>
    </nc>
  </rcc>
  <rcc rId="8692" sId="2" numFmtId="4">
    <oc r="D80">
      <v>13588.239</v>
    </oc>
    <nc r="D80">
      <f>13573.306+14.933</f>
    </nc>
  </rcc>
  <rcc rId="8693" sId="2">
    <oc r="E80">
      <f>SUM(D80)/C80*100</f>
    </oc>
    <nc r="E80">
      <f>SUM(D80)/C80*100</f>
    </nc>
  </rcc>
  <rcc rId="8694" sId="2">
    <oc r="E81">
      <f>SUM(D81)/C81*100</f>
    </oc>
    <nc r="E81">
      <f>SUM(D81)/C81*100</f>
    </nc>
  </rcc>
  <rcc rId="8695" sId="2">
    <oc r="B82">
      <f>B5+B14+B23+B35+B42+B49+B56+B61+B63+B66+B68+B73+B74+B75+B81</f>
    </oc>
    <nc r="B82">
      <f>B5+B14+B23+B35+B42+B49+B56+B61+B63+B66+B68+B73+B74+B75+B81</f>
    </nc>
  </rcc>
  <rcc rId="8696" sId="2">
    <oc r="C82">
      <f>C5+C14+C23+C35+C42+C49+C56+C61+C63+C66+C68+C73+C74+C75+C81</f>
    </oc>
    <nc r="C82">
      <f>C5+C14+C23+C35+C42+C49+C56+C61+C63+C66+C68+C73+C74+C75+C81</f>
    </nc>
  </rcc>
  <rcc rId="8697" sId="2">
    <oc r="D82">
      <f>D5+D14+D23+D35+D42+D49+D56+D61+D63+D66+D68+D73+D74+D75+D81</f>
    </oc>
    <nc r="D82">
      <f>D5+D14+D23+D35+D42+D49+D56+D61+D63+D66+D68+D73+D74+D75+D81</f>
    </nc>
  </rcc>
  <rcc rId="8698" sId="2">
    <oc r="E82">
      <f>SUM(D82)/C82*100</f>
    </oc>
    <nc r="E82">
      <f>SUM(D82)/C82*100</f>
    </nc>
  </rcc>
  <rcc rId="8699" sId="2">
    <oc r="B83">
      <f>B6+B15+B24+B36+B43+B50+B57+B64+B69+B76+B74</f>
    </oc>
    <nc r="B83">
      <f>B6+B15+B24+B36+B43+B50+B57+B64+B69+B76+B74</f>
    </nc>
  </rcc>
  <rcc rId="8700" sId="2">
    <oc r="C83">
      <f>C6+C15+C24+C36+C43+C50+C57+C64+C69+C76+C74</f>
    </oc>
    <nc r="C83">
      <f>C6+C15+C24+C36+C43+C50+C57+C64+C69+C76+C74</f>
    </nc>
  </rcc>
  <rcc rId="8701" sId="2">
    <oc r="D83">
      <f>D6+D15+D24+D36+D43+D50+D57+D64+D69+D76+D74</f>
    </oc>
    <nc r="D83">
      <f>D6+D15+D24+D36+D43+D50+D57+D64+D69+D76+D74</f>
    </nc>
  </rcc>
  <rcc rId="8702" sId="2">
    <oc r="E83">
      <f>SUM(D83)/C83*100</f>
    </oc>
    <nc r="E83">
      <f>SUM(D83)/C83*100</f>
    </nc>
  </rcc>
  <rcc rId="8703" sId="2">
    <oc r="B84">
      <f>B7+B16+B25+B37+B44+B51+B77</f>
    </oc>
    <nc r="B84">
      <f>B7+B16+B25+B37+B44+B51+B77</f>
    </nc>
  </rcc>
  <rcc rId="8704" sId="2">
    <oc r="C84">
      <f>C7+C16+C25+C37+C44+C51+C77</f>
    </oc>
    <nc r="C84">
      <f>C7+C16+C25+C37+C44+C51+C77</f>
    </nc>
  </rcc>
  <rcc rId="8705" sId="2">
    <oc r="D84">
      <f>D7+D16+D25+D37+D44+D51+D77</f>
    </oc>
    <nc r="D84">
      <f>D7+D16+D25+D37+D44+D51+D77</f>
    </nc>
  </rcc>
  <rcc rId="8706" sId="2">
    <oc r="E84">
      <f>SUM(D84)/C84*100</f>
    </oc>
    <nc r="E84">
      <f>SUM(D84)/C84*100</f>
    </nc>
  </rcc>
  <rcc rId="8707" sId="2">
    <oc r="B85">
      <f>B8+B17+B26+B38+B45+B52+B78</f>
    </oc>
    <nc r="B85">
      <f>B8+B17+B26+B38+B45+B52+B78</f>
    </nc>
  </rcc>
  <rcc rId="8708" sId="2">
    <oc r="C85">
      <f>C8+C17+C26+C38+C45+C52+C78</f>
    </oc>
    <nc r="C85">
      <f>C8+C17+C26+C38+C45+C52+C78</f>
    </nc>
  </rcc>
  <rcc rId="8709" sId="2">
    <oc r="D85">
      <f>D8+D17+D26+D38+D45+D52+D78</f>
    </oc>
    <nc r="D85">
      <f>D8+D17+D26+D38+D45+D52+D78</f>
    </nc>
  </rcc>
  <rcc rId="8710" sId="2">
    <oc r="E85">
      <f>SUM(D85)/C85*100</f>
    </oc>
    <nc r="E85">
      <f>SUM(D85)/C85*100</f>
    </nc>
  </rcc>
  <rcc rId="8711" sId="2">
    <oc r="B86">
      <f>B70+B11+B20+B29+B39+B46+B53+B58</f>
    </oc>
    <nc r="B86">
      <f>B70+B11+B20+B29+B39+B46+B53+B58</f>
    </nc>
  </rcc>
  <rcc rId="8712" sId="2">
    <oc r="C86">
      <f>C70+C11+C20+C29+C39+C46+C53+C58</f>
    </oc>
    <nc r="C86">
      <f>C70+C11+C20+C29+C39+C46+C53+C58</f>
    </nc>
  </rcc>
  <rcc rId="8713" sId="2">
    <oc r="D86">
      <f>D70+D11+D20+D29+D39+D46+D53+D58</f>
    </oc>
    <nc r="D86">
      <f>D70+D11+D20+D29+D39+D46+D53+D58</f>
    </nc>
  </rcc>
  <rcc rId="8714" sId="2">
    <oc r="E86">
      <f>SUM(D86)/C86*100</f>
    </oc>
    <nc r="E86">
      <f>SUM(D86)/C86*100</f>
    </nc>
  </rcc>
  <rcc rId="8715" sId="2">
    <oc r="B87">
      <f>B83-B84-B85-B86</f>
    </oc>
    <nc r="B87">
      <f>B83-B84-B85-B86</f>
    </nc>
  </rcc>
  <rcc rId="8716" sId="2">
    <oc r="C87">
      <f>C83-C84-C85-C86</f>
    </oc>
    <nc r="C87">
      <f>C83-C84-C85-C86</f>
    </nc>
  </rcc>
  <rcc rId="8717" sId="2">
    <oc r="D87">
      <f>D83-D84-D85-D86</f>
    </oc>
    <nc r="D87">
      <f>D83-D84-D85-D86</f>
    </nc>
  </rcc>
  <rcc rId="8718" sId="2">
    <oc r="E87">
      <f>SUM(D87)/C87*100</f>
    </oc>
    <nc r="E87">
      <f>SUM(D87)/C87*100</f>
    </nc>
  </rcc>
  <rcc rId="8719" sId="2">
    <oc r="B88">
      <f>B13+B22+B41+B34+B55+B60+B62+B65+B67+B72+B80+B48</f>
    </oc>
    <nc r="B88">
      <f>B13+B22+B41+B34+B55+B60+B62+B65+B67+B72+B80+B48</f>
    </nc>
  </rcc>
  <rcc rId="8720" sId="2">
    <oc r="C88">
      <f>C13+C22+C41+C34+C55+C60+C62+C65+C67+C72+C80+C48</f>
    </oc>
    <nc r="C88">
      <f>C13+C22+C41+C34+C55+C60+C62+C65+C67+C72+C80+C48</f>
    </nc>
  </rcc>
  <rcc rId="8721" sId="2">
    <oc r="D88">
      <f>D13+D22+D41+D34+D55+D60+D62+D65+D67+D72+D80+D48</f>
    </oc>
    <nc r="D88">
      <f>D13+D22+D41+D34+D55+D60+D62+D65+D67+D72+D80+D48</f>
    </nc>
  </rcc>
  <rcc rId="8722" sId="2">
    <oc r="E88">
      <f>SUM(D88)/C88*100</f>
    </oc>
    <nc r="E88">
      <f>SUM(D88)/C88*100</f>
    </nc>
  </rcc>
  <rcc rId="8723" sId="2">
    <oc r="B89">
      <f>SUM(B81)</f>
    </oc>
    <nc r="B89">
      <f>SUM(B81)</f>
    </nc>
  </rcc>
  <rcc rId="8724" sId="2">
    <oc r="C89">
      <f>SUM(C81)</f>
    </oc>
    <nc r="C89">
      <f>SUM(C81)</f>
    </nc>
  </rcc>
  <rcc rId="8725" sId="2">
    <oc r="D89">
      <f>SUM(D81)</f>
    </oc>
    <nc r="D89">
      <f>SUM(D81)</f>
    </nc>
  </rcc>
  <rcc rId="8726" sId="2">
    <oc r="E89">
      <f>SUM(D89)/C89*100</f>
    </oc>
    <nc r="E89">
      <f>SUM(D89)/C89*100</f>
    </nc>
  </rcc>
  <rcc rId="8727" sId="2">
    <oc r="B90">
      <f>SUM(B73)</f>
    </oc>
    <nc r="B90">
      <f>SUM(B73)</f>
    </nc>
  </rcc>
  <rcc rId="8728" sId="2">
    <oc r="C90">
      <f>SUM(C73)</f>
    </oc>
    <nc r="C90">
      <f>SUM(C73)</f>
    </nc>
  </rcc>
  <rcc rId="8729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9342" sId="1">
    <oc r="A1" t="inlineStr">
      <is>
    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oc>
    <nc r="A1" t="inlineStr">
      <is>
        <t>Щомісячна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    </is>
    </nc>
  </rcc>
  <rcc rId="9343" sId="2">
    <oc r="A1" t="inlineStr">
      <is>
    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oc>
    <nc r="A1" t="inlineStr">
      <is>
        <t>Ежемесячная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2.xml><?xml version="1.0" encoding="utf-8"?>
<revisions xmlns="http://schemas.openxmlformats.org/spreadsheetml/2006/main" xmlns:r="http://schemas.openxmlformats.org/officeDocument/2006/relationships">
  <rcc rId="8762" sId="1">
    <oc r="D36">
      <f>70871.895+28.036</f>
    </oc>
    <nc r="D36">
      <f>71253.248+239.523</f>
    </nc>
  </rcc>
  <rcc rId="8763" sId="1" numFmtId="4">
    <oc r="D39">
      <v>3389.087</v>
    </oc>
    <nc r="D39">
      <v>3402.0520000000001</v>
    </nc>
  </rcc>
  <rcc rId="8764" sId="1" numFmtId="4">
    <oc r="D43">
      <f>45237.866+15.823</f>
    </oc>
    <nc r="D43">
      <v>46439.991999999998</v>
    </nc>
  </rcc>
  <rcc rId="8765" sId="1" numFmtId="4">
    <oc r="D46">
      <v>2885.5160000000001</v>
    </oc>
    <nc r="D46">
      <v>2942.3980000000001</v>
    </nc>
  </rcc>
  <rcc rId="8766" sId="1" numFmtId="4">
    <oc r="C50">
      <v>90480.2</v>
    </oc>
    <nc r="C50">
      <v>90535.301999999996</v>
    </nc>
  </rcc>
  <rcc rId="8767" sId="1" numFmtId="4">
    <oc r="D50">
      <v>77251.254000000001</v>
    </oc>
    <nc r="D50">
      <v>77868.956000000006</v>
    </nc>
  </rcc>
  <rcc rId="8768" sId="1" numFmtId="4">
    <oc r="C51">
      <v>59582.349000000002</v>
    </oc>
    <nc r="C51">
      <v>59630.750999999997</v>
    </nc>
  </rcc>
  <rcc rId="8769" sId="1" numFmtId="4">
    <oc r="D51">
      <v>52898.381000000001</v>
    </oc>
    <nc r="D51">
      <v>53103.417000000001</v>
    </nc>
  </rcc>
  <rcc rId="8770" sId="1" numFmtId="4">
    <oc r="C52">
      <v>13173.519</v>
    </oc>
    <nc r="C52">
      <v>13180.218999999999</v>
    </nc>
  </rcc>
  <rcc rId="8771" sId="1" numFmtId="4">
    <oc r="D52">
      <v>11512.111000000001</v>
    </oc>
    <nc r="D52">
      <v>11564.466</v>
    </nc>
  </rcc>
  <rcc rId="8772" sId="1" numFmtId="4">
    <oc r="D53">
      <v>2679.529</v>
    </oc>
    <nc r="D53">
      <v>2688.0920000000001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8060" sId="1" numFmtId="4">
    <oc r="C13">
      <v>62431.078750000001</v>
    </oc>
    <nc r="C13">
      <v>77741.866999999998</v>
    </nc>
  </rcc>
  <rcc rId="8061" sId="1" numFmtId="4">
    <oc r="D13">
      <v>29476.30299</v>
    </oc>
    <nc r="D13">
      <f>31643.629+4179.065</f>
    </nc>
  </rcc>
  <rcc rId="8062" sId="1" numFmtId="4">
    <oc r="C22">
      <v>21088.053</v>
    </oc>
    <nc r="C22">
      <v>22717.287</v>
    </nc>
  </rcc>
  <rcc rId="8063" sId="1" numFmtId="4">
    <oc r="D22">
      <v>10679.707979999999</v>
    </oc>
    <nc r="D22">
      <f>10989.708+1756.842</f>
    </nc>
  </rcc>
  <rcc rId="8064" sId="1" numFmtId="4">
    <oc r="C41">
      <v>4719.8980000000001</v>
    </oc>
    <nc r="C41">
      <v>9389.8979999999992</v>
    </nc>
  </rcc>
  <rcc rId="8065" sId="1" numFmtId="4">
    <oc r="D41">
      <v>2813.65904</v>
    </oc>
    <nc r="D41">
      <v>3243.1080000000002</v>
    </nc>
  </rcc>
  <rcc rId="8066" sId="1" numFmtId="4">
    <oc r="C48">
      <v>21660.49</v>
    </oc>
    <nc r="C48">
      <v>25678.134999999998</v>
    </nc>
  </rcc>
  <rcc rId="8067" sId="1" numFmtId="4">
    <oc r="D48">
      <v>10557.508089999999</v>
    </oc>
    <nc r="D48">
      <f>10972.733+30</f>
    </nc>
  </rcc>
  <rcc rId="8068" sId="1" numFmtId="4">
    <oc r="C55">
      <v>13268.445</v>
    </oc>
    <nc r="C55">
      <v>17062.915000000001</v>
    </nc>
  </rcc>
  <rcc rId="8069" sId="1" numFmtId="4">
    <oc r="D55">
      <v>3676.1685900000002</v>
    </oc>
    <nc r="D55">
      <v>3959.8629999999998</v>
    </nc>
  </rcc>
  <rcc rId="8070" sId="1" numFmtId="4">
    <oc r="C60">
      <v>144144.59643000001</v>
    </oc>
    <nc r="C60">
      <v>189986.41200000001</v>
    </nc>
  </rcc>
  <rcc rId="8071" sId="1" numFmtId="4">
    <oc r="D60">
      <v>49197.301359999998</v>
    </oc>
    <nc r="D60">
      <v>57898.209000000003</v>
    </nc>
  </rcc>
  <rcc rId="8072" sId="1" numFmtId="4">
    <oc r="C62">
      <v>118515.408</v>
    </oc>
    <nc r="C62">
      <v>158480.609</v>
    </nc>
  </rcc>
  <rcc rId="8073" sId="1" numFmtId="4">
    <oc r="D62">
      <v>21342.55819</v>
    </oc>
    <nc r="D62">
      <v>33287.459000000003</v>
    </nc>
  </rcc>
  <rcc rId="8074" sId="1" numFmtId="4">
    <oc r="C65">
      <v>67372.164000000004</v>
    </oc>
    <nc r="C65">
      <v>85723.19</v>
    </nc>
  </rcc>
  <rcc rId="8075" sId="1" numFmtId="4">
    <oc r="D65">
      <v>30930.576349999999</v>
    </oc>
    <nc r="D65">
      <v>30956.258000000002</v>
    </nc>
  </rcc>
  <rcc rId="8076" sId="1" numFmtId="4">
    <oc r="C67">
      <f>8739.16+2200</f>
    </oc>
    <nc r="C67">
      <v>14756.181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7977" sId="1" numFmtId="4">
    <oc r="B7">
      <v>667894.15300000005</v>
    </oc>
    <nc r="B7">
      <v>670548.90599999996</v>
    </nc>
  </rcc>
  <rcc rId="7978" sId="1" numFmtId="4">
    <oc r="C7">
      <v>417057.63199999998</v>
    </oc>
    <nc r="C7">
      <v>446382.24900000001</v>
    </nc>
  </rcc>
  <rcc rId="7979" sId="1" numFmtId="4">
    <oc r="D7">
      <v>385826.75222000002</v>
    </oc>
    <nc r="D7">
      <f>385850.847+40.61</f>
    </nc>
  </rcc>
  <rcc rId="7980" sId="1" numFmtId="4">
    <oc r="B8">
      <v>146936.71799999999</v>
    </oc>
    <nc r="B8">
      <v>147520.764</v>
    </nc>
  </rcc>
  <rcc rId="7981" sId="1" numFmtId="4">
    <oc r="C8">
      <v>92252.3</v>
    </oc>
    <nc r="C8">
      <v>98696.320000000007</v>
    </nc>
  </rcc>
  <rcc rId="7982" sId="1" numFmtId="4">
    <oc r="D8">
      <v>85777.737550000005</v>
    </oc>
    <nc r="D8">
      <f>85783.038+8.934</f>
    </nc>
  </rcc>
  <rcc rId="7983" sId="1" numFmtId="4">
    <oc r="C9">
      <v>74.554000000000002</v>
    </oc>
    <nc r="C9">
      <v>173.43799999999999</v>
    </nc>
  </rcc>
  <rcc rId="7984" sId="1" numFmtId="4">
    <oc r="D9">
      <v>20.38476</v>
    </oc>
    <nc r="D9">
      <v>20.385000000000002</v>
    </nc>
  </rcc>
  <rcc rId="7985" sId="1" numFmtId="4">
    <oc r="C10">
      <v>27237.597000000002</v>
    </oc>
    <nc r="C10">
      <v>30078.421999999999</v>
    </nc>
  </rcc>
  <rcc rId="7986" sId="1" numFmtId="4">
    <oc r="D10">
      <v>25161.639869999999</v>
    </oc>
    <nc r="D10">
      <f>25842.861+53.077</f>
    </nc>
  </rcc>
  <rcc rId="7987" sId="1" numFmtId="4">
    <oc r="C11">
      <v>50468.398999999998</v>
    </oc>
    <nc r="C11">
      <v>51344.311000000002</v>
    </nc>
  </rcc>
  <rcc rId="7988" sId="1" numFmtId="4">
    <oc r="D11">
      <v>47908.168409999998</v>
    </oc>
    <nc r="D11">
      <f>48153.555+86.795</f>
    </nc>
  </rcc>
  <rfmt sheetId="1" sqref="B15: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211.xml><?xml version="1.0" encoding="utf-8"?>
<revisions xmlns="http://schemas.openxmlformats.org/spreadsheetml/2006/main" xmlns:r="http://schemas.openxmlformats.org/officeDocument/2006/relationships">
  <rcc rId="8804" sId="1" numFmtId="4">
    <oc r="D13">
      <v>37334.472000000002</v>
    </oc>
    <nc r="D13">
      <f>38395.766+22</f>
    </nc>
  </rcc>
  <rcc rId="8805" sId="1" numFmtId="4">
    <oc r="B22">
      <v>27602.287</v>
    </oc>
    <nc r="B22">
      <v>28052.287</v>
    </nc>
  </rcc>
  <rcc rId="8806" sId="1" numFmtId="4">
    <oc r="C22">
      <v>23051.287</v>
    </oc>
    <nc r="C22">
      <v>23501.287</v>
    </nc>
  </rcc>
  <rcc rId="8807" sId="1">
    <oc r="D22">
      <f>12746.55+9.98</f>
    </oc>
    <nc r="D22">
      <f>14995.293+450</f>
    </nc>
  </rcc>
  <rcc rId="8808" sId="1" numFmtId="4">
    <oc r="D41">
      <v>3324.2710000000002</v>
    </oc>
    <nc r="D41">
      <v>4480.5360000000001</v>
    </nc>
  </rcc>
  <rcc rId="8809" sId="1" numFmtId="4">
    <oc r="D48">
      <v>11031.476000000001</v>
    </oc>
    <nc r="D48">
      <v>11144.476000000001</v>
    </nc>
  </rcc>
  <rcc rId="8810" sId="1" numFmtId="4">
    <oc r="D55">
      <v>4191.9059999999999</v>
    </oc>
    <nc r="D55">
      <v>4328.3860000000004</v>
    </nc>
  </rcc>
  <rcc rId="8811" sId="1" numFmtId="4">
    <oc r="B60">
      <v>242068.32800000001</v>
    </oc>
    <nc r="B60">
      <v>242038.32800000001</v>
    </nc>
  </rcc>
  <rcc rId="8812" sId="1" numFmtId="4">
    <oc r="C60">
      <v>198387.21900000001</v>
    </oc>
    <nc r="C60">
      <v>198357.21900000001</v>
    </nc>
  </rcc>
  <rcc rId="8813" sId="1">
    <oc r="D60">
      <f>62373.482+1457.538</f>
    </oc>
    <nc r="D60">
      <f>66111.661+13.587</f>
    </nc>
  </rcc>
  <rcc rId="8814" sId="1" numFmtId="4">
    <oc r="B62">
      <v>224052.86199999999</v>
    </oc>
    <nc r="B62">
      <v>224402.86199999999</v>
    </nc>
  </rcc>
  <rcc rId="8815" sId="1" numFmtId="4">
    <oc r="C62">
      <v>158772.609</v>
    </oc>
    <nc r="C62">
      <v>159022.609</v>
    </nc>
  </rcc>
  <rcc rId="8816" sId="1">
    <oc r="D62">
      <f>34463.943+900.646</f>
    </oc>
    <nc r="D62">
      <f>35793.193+505.307</f>
    </nc>
  </rcc>
  <rcc rId="8817" sId="1" numFmtId="4">
    <oc r="D65">
      <v>31167.202000000001</v>
    </oc>
    <nc r="D65">
      <v>32643.672999999999</v>
    </nc>
  </rcc>
  <rcc rId="8818" sId="1">
    <oc r="D80">
      <f>13573.306+14.933</f>
    </oc>
    <nc r="D80">
      <f>14156.006+14.932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8392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393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8457" sId="1">
    <oc r="B15">
      <f>473208.714+29125.5</f>
    </oc>
    <nc r="B15">
      <f>477284.214+29125.5</f>
    </nc>
  </rcc>
  <rcc rId="8458" sId="1">
    <oc r="C15">
      <f>312458.461+19417</f>
    </oc>
    <nc r="C15">
      <f>312716.761+19417</f>
    </nc>
  </rcc>
  <rcc rId="8459" sId="1" numFmtId="4">
    <oc r="D43">
      <v>42984.894</v>
    </oc>
    <nc r="D43">
      <f>45237.866+15.823</f>
    </nc>
  </rcc>
  <rcc rId="8460" sId="1" numFmtId="4">
    <oc r="D44">
      <v>20733.304</v>
    </oc>
    <nc r="D44">
      <v>22285.11</v>
    </nc>
  </rcc>
  <rcc rId="8461" sId="1" numFmtId="4">
    <oc r="D45">
      <v>4543.4780000000001</v>
    </oc>
    <nc r="D45">
      <v>4881.1559999999999</v>
    </nc>
  </rcc>
  <rcc rId="8462" sId="1" numFmtId="4">
    <oc r="D46">
      <v>2884.25</v>
    </oc>
    <nc r="D46">
      <v>2885.5160000000001</v>
    </nc>
  </rcc>
  <rcc rId="8463" sId="1" numFmtId="4">
    <oc r="C46">
      <v>3508.3670000000002</v>
    </oc>
    <nc r="C46">
      <v>3388.3270000000002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cc rId="8780" sId="1">
    <oc r="D15">
      <f>285889.5+17938.688</f>
    </oc>
    <nc r="D15">
      <f>285889.5+17938.688+19417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21.xml><?xml version="1.0" encoding="utf-8"?>
<revisions xmlns="http://schemas.openxmlformats.org/spreadsheetml/2006/main" xmlns:r="http://schemas.openxmlformats.org/officeDocument/2006/relationships">
  <rcc rId="8047" sId="1">
    <oc r="D6">
      <f>583079.453+1250.891</f>
    </oc>
    <nc r="D6">
      <f>583079.453+1250.891+103.17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11.xml><?xml version="1.0" encoding="utf-8"?>
<revisions xmlns="http://schemas.openxmlformats.org/spreadsheetml/2006/main" xmlns:r="http://schemas.openxmlformats.org/officeDocument/2006/relationships">
  <rcc rId="8082" sId="1" numFmtId="4">
    <oc r="F83">
      <v>3253597.5495500001</v>
    </oc>
    <nc r="F83"/>
  </rcc>
  <rcc rId="8083" sId="1" numFmtId="4">
    <oc r="G83">
      <v>2110023.9349099998</v>
    </oc>
    <nc r="G83"/>
  </rcc>
  <rcc rId="8084" sId="1" numFmtId="4">
    <oc r="H83">
      <v>1859037.1079299999</v>
    </oc>
    <nc r="H83"/>
  </rcc>
  <rcc rId="8085" sId="1">
    <oc r="I83">
      <f>B83-F83</f>
    </oc>
    <nc r="I83"/>
  </rcc>
  <rcc rId="8086" sId="1">
    <oc r="J83">
      <f>C83-G83</f>
    </oc>
    <nc r="J83"/>
  </rcc>
  <rcc rId="8087" sId="1">
    <oc r="K83">
      <f>D83-H83</f>
    </oc>
    <nc r="K83"/>
  </rcc>
  <rcc rId="8088" sId="1" numFmtId="4">
    <oc r="F84">
      <v>879851.81200000003</v>
    </oc>
    <nc r="F84"/>
  </rcc>
  <rcc rId="8089" sId="1" numFmtId="4">
    <oc r="G84">
      <v>539714.08299999998</v>
    </oc>
    <nc r="G84"/>
  </rcc>
  <rcc rId="8090" sId="1">
    <oc r="I84">
      <f>B84-F84</f>
    </oc>
    <nc r="I84"/>
  </rcc>
  <rcc rId="8091" sId="1">
    <oc r="J84">
      <f>C84-G84</f>
    </oc>
    <nc r="J84"/>
  </rcc>
  <rcc rId="8092" sId="1">
    <oc r="K84">
      <f>D84-H84</f>
    </oc>
    <nc r="K84"/>
  </rcc>
  <rcc rId="8093" sId="1" numFmtId="4">
    <oc r="F85">
      <v>193565.48800000001</v>
    </oc>
    <nc r="F85"/>
  </rcc>
  <rcc rId="8094" sId="1" numFmtId="4">
    <oc r="G85">
      <v>119440.023</v>
    </oc>
    <nc r="G85"/>
  </rcc>
  <rcc rId="8095" sId="1">
    <oc r="I85">
      <f>B85-F85</f>
    </oc>
    <nc r="I85"/>
  </rcc>
  <rcc rId="8096" sId="1">
    <oc r="J85">
      <f>C85-G85</f>
    </oc>
    <nc r="J85"/>
  </rcc>
  <rcc rId="8097" sId="1">
    <oc r="K85">
      <f>D85-H85</f>
    </oc>
    <nc r="K85"/>
  </rcc>
  <rcc rId="8098" sId="1" numFmtId="4">
    <oc r="F86">
      <v>127949.00205</v>
    </oc>
    <nc r="F86"/>
  </rcc>
  <rcc rId="8099" sId="1" numFmtId="4">
    <oc r="G86">
      <v>80142.294049999997</v>
    </oc>
    <nc r="G86"/>
  </rcc>
  <rcc rId="8100" sId="1">
    <oc r="I86">
      <f>B86-F86</f>
    </oc>
    <nc r="I86"/>
  </rcc>
  <rcc rId="8101" sId="1">
    <oc r="J86">
      <f>C86-G86</f>
    </oc>
    <nc r="J86"/>
  </rcc>
  <rcc rId="8102" sId="1">
    <oc r="K86">
      <f>D86-H86</f>
    </oc>
    <nc r="K86"/>
  </rcc>
  <rcc rId="8103" sId="1" numFmtId="4">
    <oc r="F88">
      <v>829448.62118000002</v>
    </oc>
    <nc r="F88"/>
  </rcc>
  <rcc rId="8104" sId="1" numFmtId="4">
    <oc r="G88">
      <v>514994.10717999999</v>
    </oc>
    <nc r="G88"/>
  </rcc>
  <rcc rId="8105" sId="1" numFmtId="4">
    <oc r="H88">
      <v>177062.06544999999</v>
    </oc>
    <nc r="H88"/>
  </rcc>
  <rcc rId="8106" sId="1">
    <oc r="I88">
      <f>B88-F88</f>
    </oc>
    <nc r="I88"/>
  </rcc>
  <rcc rId="8107" sId="1">
    <oc r="J88">
      <f>C88-G88</f>
    </oc>
    <nc r="J88"/>
  </rcc>
  <rcc rId="8108" sId="1">
    <oc r="K88">
      <f>D88-H88</f>
    </oc>
    <nc r="K88"/>
  </rcc>
  <rcc rId="8109" sId="1">
    <oc r="H90">
      <f>H88/G88</f>
    </oc>
    <nc r="H90"/>
  </rcc>
  <rcc rId="8110" sId="1">
    <oc r="H91">
      <f>H88/F88</f>
    </oc>
    <nc r="H91"/>
  </rcc>
  <rfmt sheetId="1" sqref="F83:F93" start="0" length="0">
    <dxf>
      <border>
        <left/>
      </border>
    </dxf>
  </rfmt>
  <rfmt sheetId="1" sqref="F83:Q83" start="0" length="0">
    <dxf>
      <border>
        <top/>
      </border>
    </dxf>
  </rfmt>
  <rfmt sheetId="1" sqref="F83:Q93">
    <dxf>
      <border>
        <left/>
        <right/>
        <top/>
        <bottom/>
        <vertical/>
        <horizontal/>
      </border>
    </dxf>
  </rfmt>
  <rfmt sheetId="1" sqref="F83:Q93">
    <dxf>
      <fill>
        <patternFill patternType="none">
          <bgColor auto="1"/>
        </patternFill>
      </fill>
    </dxf>
  </rfmt>
  <rfmt sheetId="1" sqref="E83:E90" start="0" length="0">
    <dxf>
      <border>
        <right style="thin">
          <color indexed="64"/>
        </right>
      </border>
    </dxf>
  </rfmt>
  <rfmt sheetId="1" sqref="E83:E9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8111" sId="1" numFmtId="4">
    <oc r="B93">
      <v>4114339.2059999998</v>
    </oc>
    <nc r="B93"/>
  </rcc>
  <rcc rId="8112" sId="1" numFmtId="4">
    <oc r="C93">
      <v>2644990.5920899999</v>
    </oc>
    <nc r="C93"/>
  </rcc>
  <rcc rId="8113" sId="1" numFmtId="4">
    <oc r="D93">
      <v>2054092.63882</v>
    </oc>
    <nc r="D93"/>
  </rcc>
  <rcc rId="8114" sId="1">
    <oc r="B95">
      <f>B82-B93</f>
    </oc>
    <nc r="B95"/>
  </rcc>
  <rcc rId="8115" sId="1">
    <oc r="C95">
      <f>C82-C93</f>
    </oc>
    <nc r="C95"/>
  </rcc>
  <rcc rId="8116" sId="1">
    <oc r="D95">
      <f>D82-D93</f>
    </oc>
    <nc r="D95"/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1111.xml><?xml version="1.0" encoding="utf-8"?>
<revisions xmlns="http://schemas.openxmlformats.org/spreadsheetml/2006/main" xmlns:r="http://schemas.openxmlformats.org/officeDocument/2006/relationships">
  <rcc rId="8024" sId="1" numFmtId="4">
    <oc r="C43">
      <v>48830.321000000004</v>
    </oc>
    <nc r="C43">
      <v>54448.277999999998</v>
    </nc>
  </rcc>
  <rcc rId="8025" sId="1" numFmtId="4">
    <oc r="C44">
      <v>21650.977999999999</v>
    </oc>
    <nc r="C44">
      <v>24804.954000000002</v>
    </nc>
  </rcc>
  <rcc rId="8026" sId="1" numFmtId="4">
    <oc r="C45">
      <v>4769.3119999999999</v>
    </oc>
    <nc r="C45">
      <v>5463.5</v>
    </nc>
  </rcc>
  <rcc rId="8027" sId="1" numFmtId="4">
    <oc r="C46">
      <v>3324.636</v>
    </oc>
    <nc r="C46">
      <v>3508.3670000000002</v>
    </nc>
  </rcc>
  <rcc rId="8028" sId="1" numFmtId="4">
    <oc r="D43">
      <f>42445.40561+0.3</f>
    </oc>
    <nc r="D43">
      <v>42984.894</v>
    </nc>
  </rcc>
  <rcc rId="8029" sId="1" numFmtId="4">
    <oc r="D44">
      <v>20733.304090000001</v>
    </oc>
    <nc r="D44">
      <v>20733.304</v>
    </nc>
  </rcc>
  <rcc rId="8030" sId="1" numFmtId="4">
    <oc r="D45">
      <v>4543.4783699999998</v>
    </oc>
    <nc r="D45">
      <v>4543.4780000000001</v>
    </nc>
  </rcc>
  <rcc rId="8031" sId="1" numFmtId="4">
    <oc r="D46">
      <v>2851.48254</v>
    </oc>
    <nc r="D46">
      <v>2884.25</v>
    </nc>
  </rcc>
  <rcc rId="8032" sId="1" numFmtId="4">
    <oc r="D76">
      <v>2364.5326</v>
    </oc>
    <nc r="D76">
      <f>2364.5326+336.325</f>
    </nc>
  </rcc>
  <rcc rId="8033" sId="1" numFmtId="4">
    <oc r="C76">
      <v>7221.3959999999997</v>
    </oc>
    <nc r="C76">
      <f>7221.396+3356.57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6A1E203D-1812-4C23-A060-E1235E480EC5}" name="user416a" id="-1146239930" dateTime="2017-09-01T12:04:3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B5" sqref="B5:E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80" t="s">
        <v>67</v>
      </c>
      <c r="B1" s="80"/>
      <c r="C1" s="80"/>
      <c r="D1" s="80"/>
      <c r="E1" s="80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1"/>
      <c r="B3" s="82" t="s">
        <v>33</v>
      </c>
      <c r="C3" s="82" t="s">
        <v>68</v>
      </c>
      <c r="D3" s="84" t="s">
        <v>71</v>
      </c>
      <c r="E3" s="81" t="s">
        <v>15</v>
      </c>
    </row>
    <row r="4" spans="1:5" s="1" customFormat="1" ht="51.75" customHeight="1">
      <c r="A4" s="81"/>
      <c r="B4" s="83"/>
      <c r="C4" s="83"/>
      <c r="D4" s="84"/>
      <c r="E4" s="81"/>
    </row>
    <row r="5" spans="1:5" s="2" customFormat="1" ht="16.5" customHeight="1">
      <c r="A5" s="10" t="s">
        <v>3</v>
      </c>
      <c r="B5" s="11">
        <f>B6+B13</f>
        <v>1128955.392</v>
      </c>
      <c r="C5" s="11">
        <f>C6+C13</f>
        <v>852063.81199999992</v>
      </c>
      <c r="D5" s="11">
        <f>D6+D13</f>
        <v>676617.73800000001</v>
      </c>
      <c r="E5" s="12">
        <f>SUM(D5)/C5*100</f>
        <v>79.409279970688402</v>
      </c>
    </row>
    <row r="6" spans="1:5" s="8" customFormat="1" ht="16.5" customHeight="1">
      <c r="A6" s="23" t="s">
        <v>31</v>
      </c>
      <c r="B6" s="18">
        <v>1028262.137</v>
      </c>
      <c r="C6" s="18">
        <v>758671.82</v>
      </c>
      <c r="D6" s="48">
        <f>632067.822+367.873</f>
        <v>632435.69500000007</v>
      </c>
      <c r="E6" s="13">
        <f t="shared" ref="E6:E69" si="0">SUM(D6)/C6*100</f>
        <v>83.360904982605007</v>
      </c>
    </row>
    <row r="7" spans="1:5" s="3" customFormat="1" ht="14.25" customHeight="1">
      <c r="A7" s="6" t="s">
        <v>1</v>
      </c>
      <c r="B7" s="5">
        <v>670548.90599999996</v>
      </c>
      <c r="C7" s="5">
        <v>502125.23800000001</v>
      </c>
      <c r="D7" s="5">
        <v>419270.02</v>
      </c>
      <c r="E7" s="13">
        <f t="shared" si="0"/>
        <v>83.49909310871962</v>
      </c>
    </row>
    <row r="8" spans="1:5" s="3" customFormat="1">
      <c r="A8" s="6" t="s">
        <v>26</v>
      </c>
      <c r="B8" s="5">
        <v>147520.764</v>
      </c>
      <c r="C8" s="5">
        <v>110956.54300000001</v>
      </c>
      <c r="D8" s="5">
        <v>93331.745999999999</v>
      </c>
      <c r="E8" s="13">
        <f t="shared" si="0"/>
        <v>84.115585684748666</v>
      </c>
    </row>
    <row r="9" spans="1:5" s="3" customFormat="1">
      <c r="A9" s="6" t="s">
        <v>4</v>
      </c>
      <c r="B9" s="5">
        <v>187</v>
      </c>
      <c r="C9" s="5">
        <v>177.67599999999999</v>
      </c>
      <c r="D9" s="5">
        <v>30.468</v>
      </c>
      <c r="E9" s="13">
        <f t="shared" si="0"/>
        <v>17.148067268511223</v>
      </c>
    </row>
    <row r="10" spans="1:5" s="3" customFormat="1">
      <c r="A10" s="6" t="s">
        <v>5</v>
      </c>
      <c r="B10" s="5">
        <v>57191.792000000001</v>
      </c>
      <c r="C10" s="5">
        <v>35332.42</v>
      </c>
      <c r="D10" s="5">
        <v>27019.757000000001</v>
      </c>
      <c r="E10" s="13">
        <f t="shared" si="0"/>
        <v>76.472987131931532</v>
      </c>
    </row>
    <row r="11" spans="1:5" s="3" customFormat="1">
      <c r="A11" s="6" t="s">
        <v>28</v>
      </c>
      <c r="B11" s="5">
        <v>83981.187999999995</v>
      </c>
      <c r="C11" s="5">
        <v>52723.182999999997</v>
      </c>
      <c r="D11" s="5">
        <f>48595.476+367.873</f>
        <v>48963.349000000002</v>
      </c>
      <c r="E11" s="13">
        <f t="shared" si="0"/>
        <v>92.868727216260837</v>
      </c>
    </row>
    <row r="12" spans="1:5" s="53" customFormat="1">
      <c r="A12" s="29" t="s">
        <v>13</v>
      </c>
      <c r="B12" s="47">
        <f>SUM(B6)-B7-B8-B9-B10-B11</f>
        <v>68832.487000000052</v>
      </c>
      <c r="C12" s="47">
        <f>SUM(C6)-C7-C8-C9-C10-C11</f>
        <v>57356.759999999929</v>
      </c>
      <c r="D12" s="47">
        <f>SUM(D6)-D7-D8-D9-D10-D11</f>
        <v>43820.355000000054</v>
      </c>
      <c r="E12" s="54">
        <f t="shared" si="0"/>
        <v>76.399634498183147</v>
      </c>
    </row>
    <row r="13" spans="1:5" s="3" customFormat="1">
      <c r="A13" s="23" t="s">
        <v>14</v>
      </c>
      <c r="B13" s="18">
        <v>100693.255</v>
      </c>
      <c r="C13" s="18">
        <v>93391.991999999998</v>
      </c>
      <c r="D13" s="18">
        <f>38416.047+5765.996</f>
        <v>44182.042999999998</v>
      </c>
      <c r="E13" s="13">
        <f t="shared" si="0"/>
        <v>47.30817070482874</v>
      </c>
    </row>
    <row r="14" spans="1:5" s="2" customFormat="1" ht="14.25">
      <c r="A14" s="10" t="s">
        <v>6</v>
      </c>
      <c r="B14" s="11">
        <f>B15+B22</f>
        <v>534462.00099999993</v>
      </c>
      <c r="C14" s="11">
        <f>C15+C22</f>
        <v>402936.364</v>
      </c>
      <c r="D14" s="11">
        <f>D15+D22</f>
        <v>340537.81900000002</v>
      </c>
      <c r="E14" s="12">
        <f t="shared" si="0"/>
        <v>84.514044753726921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353039.952+21844.125</f>
        <v>374884.07699999999</v>
      </c>
      <c r="D15" s="18">
        <f>305675.526+19417</f>
        <v>325092.52600000001</v>
      </c>
      <c r="E15" s="13">
        <f t="shared" si="0"/>
        <v>86.71814727409722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374884.07699999999</v>
      </c>
      <c r="D21" s="47">
        <f>SUM(D15)-D16-D17-D18-D19-D20</f>
        <v>325092.52600000001</v>
      </c>
      <c r="E21" s="54">
        <f t="shared" si="0"/>
        <v>86.71814727409722</v>
      </c>
    </row>
    <row r="22" spans="1:6" s="3" customFormat="1">
      <c r="A22" s="36" t="s">
        <v>14</v>
      </c>
      <c r="B22" s="18">
        <v>28052.287</v>
      </c>
      <c r="C22" s="18">
        <v>28052.287</v>
      </c>
      <c r="D22" s="18">
        <v>15445.293</v>
      </c>
      <c r="E22" s="13">
        <f t="shared" si="0"/>
        <v>55.058944035472045</v>
      </c>
    </row>
    <row r="23" spans="1:6" s="2" customFormat="1" ht="28.5" customHeight="1">
      <c r="A23" s="10" t="s">
        <v>25</v>
      </c>
      <c r="B23" s="11">
        <f>B24+B34</f>
        <v>1030466.0580000001</v>
      </c>
      <c r="C23" s="11">
        <f>C24+C34</f>
        <v>834390.15700000001</v>
      </c>
      <c r="D23" s="11">
        <f>D24+D34</f>
        <v>745311.96499999997</v>
      </c>
      <c r="E23" s="12">
        <f t="shared" si="0"/>
        <v>89.32415594159508</v>
      </c>
    </row>
    <row r="24" spans="1:6" s="8" customFormat="1">
      <c r="A24" s="23" t="s">
        <v>30</v>
      </c>
      <c r="B24" s="48">
        <v>1025732.05</v>
      </c>
      <c r="C24" s="48">
        <v>829656.14899999998</v>
      </c>
      <c r="D24" s="48">
        <v>743703.51899999997</v>
      </c>
      <c r="E24" s="13">
        <f t="shared" si="0"/>
        <v>89.639969509826415</v>
      </c>
      <c r="F24" s="79"/>
    </row>
    <row r="25" spans="1:6" s="3" customFormat="1">
      <c r="A25" s="6" t="s">
        <v>1</v>
      </c>
      <c r="B25" s="47">
        <v>22699.713</v>
      </c>
      <c r="C25" s="47">
        <v>17102.170999999998</v>
      </c>
      <c r="D25" s="47">
        <v>14249.359</v>
      </c>
      <c r="E25" s="13">
        <f t="shared" si="0"/>
        <v>83.319006692191309</v>
      </c>
      <c r="F25" s="58"/>
    </row>
    <row r="26" spans="1:6" s="3" customFormat="1">
      <c r="A26" s="6" t="s">
        <v>26</v>
      </c>
      <c r="B26" s="47">
        <v>4944.2240000000002</v>
      </c>
      <c r="C26" s="47">
        <v>3760.357</v>
      </c>
      <c r="D26" s="47">
        <v>3136.9059999999999</v>
      </c>
      <c r="E26" s="13">
        <f t="shared" si="0"/>
        <v>83.420430560183519</v>
      </c>
      <c r="F26" s="58"/>
    </row>
    <row r="27" spans="1:6" s="3" customFormat="1">
      <c r="A27" s="6" t="s">
        <v>4</v>
      </c>
      <c r="B27" s="47">
        <v>100.175</v>
      </c>
      <c r="C27" s="47">
        <v>79.325000000000003</v>
      </c>
      <c r="D27" s="47">
        <v>69.894000000000005</v>
      </c>
      <c r="E27" s="13">
        <f t="shared" si="0"/>
        <v>88.110936022691462</v>
      </c>
      <c r="F27" s="58"/>
    </row>
    <row r="28" spans="1:6" s="3" customFormat="1">
      <c r="A28" s="6" t="s">
        <v>5</v>
      </c>
      <c r="B28" s="47">
        <v>326.99</v>
      </c>
      <c r="C28" s="47">
        <v>237.01300000000001</v>
      </c>
      <c r="D28" s="47">
        <v>209.44200000000001</v>
      </c>
      <c r="E28" s="13">
        <f t="shared" si="0"/>
        <v>88.367304746996993</v>
      </c>
      <c r="F28" s="58"/>
    </row>
    <row r="29" spans="1:6" s="3" customFormat="1">
      <c r="A29" s="6" t="s">
        <v>28</v>
      </c>
      <c r="B29" s="47">
        <v>1301.5</v>
      </c>
      <c r="C29" s="47">
        <v>879.95899999999995</v>
      </c>
      <c r="D29" s="47">
        <v>673.73</v>
      </c>
      <c r="E29" s="13">
        <f t="shared" si="0"/>
        <v>76.563794449514134</v>
      </c>
      <c r="F29" s="58"/>
    </row>
    <row r="30" spans="1:6" s="3" customFormat="1">
      <c r="A30" s="6" t="s">
        <v>13</v>
      </c>
      <c r="B30" s="47">
        <f>SUM(B24)-B25-B26-B27-B28-B29</f>
        <v>996359.44799999997</v>
      </c>
      <c r="C30" s="47">
        <f>SUM(C24)-C25-C26-C27-C28-C29</f>
        <v>807597.32400000002</v>
      </c>
      <c r="D30" s="47">
        <f>SUM(D24)-D25-D26-D27-D28-D29</f>
        <v>725364.18799999997</v>
      </c>
      <c r="E30" s="13">
        <f t="shared" si="0"/>
        <v>89.817557146833721</v>
      </c>
      <c r="F30" s="58"/>
    </row>
    <row r="31" spans="1:6" s="3" customFormat="1">
      <c r="A31" s="6" t="s">
        <v>18</v>
      </c>
      <c r="B31" s="5">
        <f>SUM(B32:B33)</f>
        <v>918243.1</v>
      </c>
      <c r="C31" s="5">
        <f>SUM(C32:C33)</f>
        <v>744586.55099999998</v>
      </c>
      <c r="D31" s="5">
        <f>SUM(D32:D33)</f>
        <v>677285.85599999991</v>
      </c>
      <c r="E31" s="13">
        <f t="shared" si="0"/>
        <v>90.961333519976506</v>
      </c>
      <c r="F31" s="58"/>
    </row>
    <row r="32" spans="1:6" s="3" customFormat="1">
      <c r="A32" s="7" t="s">
        <v>21</v>
      </c>
      <c r="B32" s="5">
        <v>521582.3</v>
      </c>
      <c r="C32" s="5">
        <v>384012.46600000001</v>
      </c>
      <c r="D32" s="47">
        <v>333774.69199999998</v>
      </c>
      <c r="E32" s="13">
        <f t="shared" si="0"/>
        <v>86.917671052897532</v>
      </c>
      <c r="F32" s="58"/>
    </row>
    <row r="33" spans="1:6" s="3" customFormat="1">
      <c r="A33" s="7" t="s">
        <v>19</v>
      </c>
      <c r="B33" s="5">
        <v>396660.8</v>
      </c>
      <c r="C33" s="5">
        <v>360574.08500000002</v>
      </c>
      <c r="D33" s="47">
        <v>343511.16399999999</v>
      </c>
      <c r="E33" s="13">
        <f t="shared" si="0"/>
        <v>95.267845996197977</v>
      </c>
      <c r="F33" s="58"/>
    </row>
    <row r="34" spans="1:6" s="3" customFormat="1">
      <c r="A34" s="23" t="s">
        <v>14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  <c r="F34" s="58"/>
    </row>
    <row r="35" spans="1:6" s="2" customFormat="1" ht="14.25">
      <c r="A35" s="10" t="s">
        <v>7</v>
      </c>
      <c r="B35" s="50">
        <f>B36+B41</f>
        <v>141521.098</v>
      </c>
      <c r="C35" s="50">
        <f>C36+C41</f>
        <v>108730.90300000001</v>
      </c>
      <c r="D35" s="50">
        <f>D36+D41</f>
        <v>80173.959000000003</v>
      </c>
      <c r="E35" s="12">
        <f t="shared" si="0"/>
        <v>73.736129092940573</v>
      </c>
    </row>
    <row r="36" spans="1:6" s="8" customFormat="1">
      <c r="A36" s="23" t="s">
        <v>30</v>
      </c>
      <c r="B36" s="48">
        <v>121860.753</v>
      </c>
      <c r="C36" s="48">
        <v>91765.038</v>
      </c>
      <c r="D36" s="48">
        <v>75192.741999999998</v>
      </c>
      <c r="E36" s="13">
        <f t="shared" si="0"/>
        <v>81.940512028121205</v>
      </c>
    </row>
    <row r="37" spans="1:6" s="3" customFormat="1">
      <c r="A37" s="6" t="s">
        <v>1</v>
      </c>
      <c r="B37" s="47">
        <v>60226.938000000002</v>
      </c>
      <c r="C37" s="47">
        <v>46018.142999999996</v>
      </c>
      <c r="D37" s="47">
        <v>38672.720000000001</v>
      </c>
      <c r="E37" s="13">
        <f t="shared" si="0"/>
        <v>84.037984757446651</v>
      </c>
    </row>
    <row r="38" spans="1:6" s="3" customFormat="1">
      <c r="A38" s="6" t="s">
        <v>26</v>
      </c>
      <c r="B38" s="47">
        <v>13257.925999999999</v>
      </c>
      <c r="C38" s="47">
        <v>10189.049999999999</v>
      </c>
      <c r="D38" s="47">
        <v>8719.4169999999995</v>
      </c>
      <c r="E38" s="13">
        <f t="shared" si="0"/>
        <v>85.576349119888505</v>
      </c>
    </row>
    <row r="39" spans="1:6" s="3" customFormat="1">
      <c r="A39" s="6" t="s">
        <v>28</v>
      </c>
      <c r="B39" s="47">
        <v>6311.1239999999998</v>
      </c>
      <c r="C39" s="47">
        <v>4174.76</v>
      </c>
      <c r="D39" s="47">
        <v>3414.0129999999999</v>
      </c>
      <c r="E39" s="13">
        <f t="shared" si="0"/>
        <v>81.777467447230492</v>
      </c>
    </row>
    <row r="40" spans="1:6" s="3" customFormat="1">
      <c r="A40" s="6" t="s">
        <v>13</v>
      </c>
      <c r="B40" s="47">
        <f>SUM(B36)-B37-B38-B39</f>
        <v>42064.764999999999</v>
      </c>
      <c r="C40" s="47">
        <f>SUM(C36)-C37-C38-C39</f>
        <v>31383.084999999999</v>
      </c>
      <c r="D40" s="47">
        <f>SUM(D36)-D37-D38-D39</f>
        <v>24386.591999999997</v>
      </c>
      <c r="E40" s="13">
        <f t="shared" si="0"/>
        <v>77.706165598442595</v>
      </c>
    </row>
    <row r="41" spans="1:6" s="3" customFormat="1">
      <c r="A41" s="23" t="s">
        <v>14</v>
      </c>
      <c r="B41" s="48">
        <v>19660.345000000001</v>
      </c>
      <c r="C41" s="48">
        <v>16965.865000000002</v>
      </c>
      <c r="D41" s="48">
        <f>4711.619+269.598</f>
        <v>4981.2169999999996</v>
      </c>
      <c r="E41" s="13">
        <f t="shared" si="0"/>
        <v>29.360230085527611</v>
      </c>
    </row>
    <row r="42" spans="1:6" s="2" customFormat="1" ht="14.25">
      <c r="A42" s="10" t="s">
        <v>8</v>
      </c>
      <c r="B42" s="50">
        <f>B43+B48</f>
        <v>111593.01300000001</v>
      </c>
      <c r="C42" s="50">
        <f>C43+C48</f>
        <v>95383.789000000004</v>
      </c>
      <c r="D42" s="50">
        <f>D43+D48</f>
        <v>60461.612000000001</v>
      </c>
      <c r="E42" s="12">
        <f t="shared" si="0"/>
        <v>63.387723043797308</v>
      </c>
    </row>
    <row r="43" spans="1:6" s="8" customFormat="1">
      <c r="A43" s="23" t="s">
        <v>30</v>
      </c>
      <c r="B43" s="48">
        <v>75616.3</v>
      </c>
      <c r="C43" s="48">
        <v>59407.076000000001</v>
      </c>
      <c r="D43" s="48">
        <f>49126.968</f>
        <v>49126.968000000001</v>
      </c>
      <c r="E43" s="13">
        <f t="shared" si="0"/>
        <v>82.695482268812555</v>
      </c>
    </row>
    <row r="44" spans="1:6" s="3" customFormat="1">
      <c r="A44" s="6" t="s">
        <v>1</v>
      </c>
      <c r="B44" s="47">
        <v>37158.161999999997</v>
      </c>
      <c r="C44" s="47">
        <v>27901.531999999999</v>
      </c>
      <c r="D44" s="47">
        <v>23805.208999999999</v>
      </c>
      <c r="E44" s="13">
        <f t="shared" si="0"/>
        <v>85.318644868676031</v>
      </c>
    </row>
    <row r="45" spans="1:6" s="3" customFormat="1">
      <c r="A45" s="6" t="s">
        <v>26</v>
      </c>
      <c r="B45" s="47">
        <v>8183.4769999999999</v>
      </c>
      <c r="C45" s="47">
        <v>6145.0529999999999</v>
      </c>
      <c r="D45" s="47">
        <v>5217.125</v>
      </c>
      <c r="E45" s="13">
        <f t="shared" si="0"/>
        <v>84.899593217503579</v>
      </c>
    </row>
    <row r="46" spans="1:6" s="3" customFormat="1">
      <c r="A46" s="6" t="s">
        <v>28</v>
      </c>
      <c r="B46" s="47">
        <v>5627.0129999999999</v>
      </c>
      <c r="C46" s="47">
        <v>3583.739</v>
      </c>
      <c r="D46" s="47">
        <v>2944.931</v>
      </c>
      <c r="E46" s="13">
        <f t="shared" si="0"/>
        <v>82.174817976420712</v>
      </c>
    </row>
    <row r="47" spans="1:6" s="3" customFormat="1">
      <c r="A47" s="6" t="s">
        <v>13</v>
      </c>
      <c r="B47" s="47">
        <f>SUM(B43)-B44-B45-B46</f>
        <v>24647.648000000008</v>
      </c>
      <c r="C47" s="47">
        <f>SUM(C43)-C44-C45-C46</f>
        <v>21776.752</v>
      </c>
      <c r="D47" s="47">
        <f>SUM(D43)-D44-D45-D46</f>
        <v>17159.703000000001</v>
      </c>
      <c r="E47" s="13">
        <f t="shared" si="0"/>
        <v>78.798266150985242</v>
      </c>
    </row>
    <row r="48" spans="1:6" s="3" customFormat="1">
      <c r="A48" s="23" t="s">
        <v>14</v>
      </c>
      <c r="B48" s="48">
        <v>35976.713000000003</v>
      </c>
      <c r="C48" s="48">
        <v>35976.713000000003</v>
      </c>
      <c r="D48" s="48">
        <v>11334.644</v>
      </c>
      <c r="E48" s="13">
        <f t="shared" si="0"/>
        <v>31.505501906191373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121068.35400000001</v>
      </c>
      <c r="D49" s="11">
        <f>D50+D55</f>
        <v>87924.327000000005</v>
      </c>
      <c r="E49" s="12">
        <f t="shared" si="0"/>
        <v>72.623707265401492</v>
      </c>
    </row>
    <row r="50" spans="1:7" s="3" customFormat="1">
      <c r="A50" s="23" t="s">
        <v>30</v>
      </c>
      <c r="B50" s="18">
        <v>140053.823</v>
      </c>
      <c r="C50" s="18">
        <v>102953.989</v>
      </c>
      <c r="D50" s="18">
        <v>83595.941000000006</v>
      </c>
      <c r="E50" s="13">
        <f t="shared" si="0"/>
        <v>81.197379345835742</v>
      </c>
    </row>
    <row r="51" spans="1:7" s="3" customFormat="1">
      <c r="A51" s="6" t="s">
        <v>1</v>
      </c>
      <c r="B51" s="5">
        <v>91872.846000000005</v>
      </c>
      <c r="C51" s="5">
        <v>67359.904999999999</v>
      </c>
      <c r="D51" s="5">
        <v>57630.271999999997</v>
      </c>
      <c r="E51" s="13">
        <f t="shared" si="0"/>
        <v>85.55575011574021</v>
      </c>
    </row>
    <row r="52" spans="1:7" s="3" customFormat="1">
      <c r="A52" s="6" t="s">
        <v>26</v>
      </c>
      <c r="B52" s="5">
        <v>20243.143</v>
      </c>
      <c r="C52" s="5">
        <v>14883.635</v>
      </c>
      <c r="D52" s="5">
        <v>12543.215</v>
      </c>
      <c r="E52" s="13">
        <f t="shared" si="0"/>
        <v>84.275212338921236</v>
      </c>
    </row>
    <row r="53" spans="1:7" s="3" customFormat="1">
      <c r="A53" s="6" t="s">
        <v>28</v>
      </c>
      <c r="B53" s="5">
        <v>5139.152</v>
      </c>
      <c r="C53" s="5">
        <v>3246.2330000000002</v>
      </c>
      <c r="D53" s="5">
        <v>2706.7820000000002</v>
      </c>
      <c r="E53" s="13">
        <f t="shared" si="0"/>
        <v>83.382246437640191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17464.216</v>
      </c>
      <c r="D54" s="5">
        <f>SUM(D50)-D51-D52-D53</f>
        <v>10715.67200000001</v>
      </c>
      <c r="E54" s="13">
        <f t="shared" si="0"/>
        <v>61.357876013443772</v>
      </c>
    </row>
    <row r="55" spans="1:7" s="3" customFormat="1">
      <c r="A55" s="23" t="s">
        <v>14</v>
      </c>
      <c r="B55" s="18">
        <v>19210.224999999999</v>
      </c>
      <c r="C55" s="18">
        <v>18114.365000000002</v>
      </c>
      <c r="D55" s="18">
        <v>4328.3860000000004</v>
      </c>
      <c r="E55" s="13">
        <f t="shared" si="0"/>
        <v>23.89477080758834</v>
      </c>
      <c r="G55" s="76"/>
    </row>
    <row r="56" spans="1:7" s="58" customFormat="1" ht="14.25" customHeight="1">
      <c r="A56" s="14" t="s">
        <v>9</v>
      </c>
      <c r="B56" s="15">
        <f>B57+B60</f>
        <v>554696.80799999996</v>
      </c>
      <c r="C56" s="15">
        <f>C57+C60</f>
        <v>504169.68599999999</v>
      </c>
      <c r="D56" s="49">
        <f>D57+D60</f>
        <v>192741.258</v>
      </c>
      <c r="E56" s="12">
        <f t="shared" si="0"/>
        <v>38.229442061298386</v>
      </c>
      <c r="G56" s="73"/>
    </row>
    <row r="57" spans="1:7" s="58" customFormat="1" ht="14.25" customHeight="1">
      <c r="A57" s="23" t="s">
        <v>30</v>
      </c>
      <c r="B57" s="18">
        <v>312658.48</v>
      </c>
      <c r="C57" s="18">
        <v>279340.85800000001</v>
      </c>
      <c r="D57" s="18">
        <f>123531.922+152.287</f>
        <v>123684.209</v>
      </c>
      <c r="E57" s="13">
        <f t="shared" si="0"/>
        <v>44.277163708002931</v>
      </c>
      <c r="G57" s="74"/>
    </row>
    <row r="58" spans="1:7" s="58" customFormat="1">
      <c r="A58" s="6" t="s">
        <v>28</v>
      </c>
      <c r="B58" s="5">
        <v>25570.02505</v>
      </c>
      <c r="C58" s="5">
        <v>23166.162</v>
      </c>
      <c r="D58" s="5">
        <v>18321.067999999999</v>
      </c>
      <c r="E58" s="13">
        <f t="shared" si="0"/>
        <v>79.085469574114171</v>
      </c>
      <c r="G58" s="75"/>
    </row>
    <row r="59" spans="1:7" s="58" customFormat="1">
      <c r="A59" s="6" t="s">
        <v>13</v>
      </c>
      <c r="B59" s="5">
        <f>SUM(B57)-B58</f>
        <v>287088.45494999998</v>
      </c>
      <c r="C59" s="5">
        <f>SUM(C57)-C58</f>
        <v>256174.696</v>
      </c>
      <c r="D59" s="5">
        <f>SUM(D57)-D58</f>
        <v>105363.141</v>
      </c>
      <c r="E59" s="13">
        <f t="shared" si="0"/>
        <v>41.129409986691272</v>
      </c>
      <c r="G59" s="75"/>
    </row>
    <row r="60" spans="1:7" s="58" customFormat="1">
      <c r="A60" s="23" t="s">
        <v>14</v>
      </c>
      <c r="B60" s="18">
        <v>242038.32800000001</v>
      </c>
      <c r="C60" s="18">
        <v>224828.82800000001</v>
      </c>
      <c r="D60" s="18">
        <f>69055.818+1.231</f>
        <v>69057.048999999999</v>
      </c>
      <c r="E60" s="13">
        <f t="shared" si="0"/>
        <v>30.715388953590949</v>
      </c>
      <c r="G60" s="74"/>
    </row>
    <row r="61" spans="1:7" s="58" customFormat="1" ht="17.25" customHeight="1">
      <c r="A61" s="14" t="s">
        <v>35</v>
      </c>
      <c r="B61" s="15">
        <f>SUM(B62)</f>
        <v>224402.86199999999</v>
      </c>
      <c r="C61" s="15">
        <f>SUM(C62)</f>
        <v>173822.185</v>
      </c>
      <c r="D61" s="15">
        <f>SUM(D62)</f>
        <v>39397.417999999998</v>
      </c>
      <c r="E61" s="12">
        <f t="shared" si="0"/>
        <v>22.665356553882923</v>
      </c>
      <c r="G61" s="76"/>
    </row>
    <row r="62" spans="1:7" s="58" customFormat="1">
      <c r="A62" s="23" t="s">
        <v>14</v>
      </c>
      <c r="B62" s="18">
        <v>224402.86199999999</v>
      </c>
      <c r="C62" s="18">
        <v>173822.185</v>
      </c>
      <c r="D62" s="18">
        <f>37735.505+1661.913</f>
        <v>39397.417999999998</v>
      </c>
      <c r="E62" s="13">
        <f t="shared" si="0"/>
        <v>22.665356553882923</v>
      </c>
      <c r="G62" s="76"/>
    </row>
    <row r="63" spans="1:7" s="58" customFormat="1" ht="15" customHeight="1">
      <c r="A63" s="16" t="s">
        <v>16</v>
      </c>
      <c r="B63" s="15">
        <f>SUM(B64:B65)</f>
        <v>159914.74599999998</v>
      </c>
      <c r="C63" s="15">
        <f>SUM(C64:C65)</f>
        <v>156264.74599999998</v>
      </c>
      <c r="D63" s="15">
        <f>SUM(D64:D65)</f>
        <v>89511.893000000011</v>
      </c>
      <c r="E63" s="12">
        <f t="shared" si="0"/>
        <v>57.282205546220908</v>
      </c>
      <c r="G63" s="77"/>
    </row>
    <row r="64" spans="1:7" s="58" customFormat="1">
      <c r="A64" s="23" t="s">
        <v>13</v>
      </c>
      <c r="B64" s="18">
        <v>65151.377999999997</v>
      </c>
      <c r="C64" s="18">
        <v>61501.377999999997</v>
      </c>
      <c r="D64" s="18">
        <v>56472.828000000001</v>
      </c>
      <c r="E64" s="13">
        <f t="shared" si="0"/>
        <v>91.823679137725989</v>
      </c>
      <c r="G64" s="71"/>
    </row>
    <row r="65" spans="1:7" s="58" customFormat="1">
      <c r="A65" s="23" t="s">
        <v>14</v>
      </c>
      <c r="B65" s="18">
        <v>94763.368000000002</v>
      </c>
      <c r="C65" s="18">
        <v>94763.368000000002</v>
      </c>
      <c r="D65" s="18">
        <v>33039.065000000002</v>
      </c>
      <c r="E65" s="13">
        <f t="shared" si="0"/>
        <v>34.86480662021215</v>
      </c>
      <c r="G65" s="71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77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7005.06</v>
      </c>
      <c r="D68" s="11">
        <f>SUM(D69)+D72</f>
        <v>5615.0120000000006</v>
      </c>
      <c r="E68" s="12">
        <f t="shared" si="0"/>
        <v>80.156515433129769</v>
      </c>
      <c r="G68" s="76"/>
    </row>
    <row r="69" spans="1:7" s="58" customFormat="1">
      <c r="A69" s="23" t="s">
        <v>30</v>
      </c>
      <c r="B69" s="18">
        <v>8564</v>
      </c>
      <c r="C69" s="18">
        <v>6835.06</v>
      </c>
      <c r="D69" s="18">
        <v>5452.7110000000002</v>
      </c>
      <c r="E69" s="13">
        <f t="shared" si="0"/>
        <v>79.775612796376322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6816.1600000000008</v>
      </c>
      <c r="D71" s="5">
        <f>SUM(D69)-D70</f>
        <v>5446.1080000000002</v>
      </c>
      <c r="E71" s="12">
        <f t="shared" si="1"/>
        <v>79.89994366329428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1989.8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40377.599999999999</v>
      </c>
      <c r="D74" s="11">
        <v>35891.199999999997</v>
      </c>
      <c r="E74" s="12">
        <f t="shared" si="1"/>
        <v>88.888888888888886</v>
      </c>
      <c r="G74" s="78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72539.149000000005</v>
      </c>
      <c r="D75" s="11">
        <f>SUM(D76)+D80</f>
        <v>46448.377</v>
      </c>
      <c r="E75" s="13">
        <f t="shared" si="1"/>
        <v>64.032150418527792</v>
      </c>
    </row>
    <row r="76" spans="1:7" s="2" customFormat="1">
      <c r="A76" s="23" t="s">
        <v>30</v>
      </c>
      <c r="B76" s="18">
        <v>18151.616999999998</v>
      </c>
      <c r="C76" s="18">
        <f>7221.396+3356.57+2191.219</f>
        <v>12769.185000000001</v>
      </c>
      <c r="D76" s="18">
        <f>2478.204+19.271+122.656+409.209-196.596</f>
        <v>2832.7440000000001</v>
      </c>
      <c r="E76" s="12">
        <f t="shared" si="1"/>
        <v>22.184219274761858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2832.7440000000001</v>
      </c>
      <c r="E79" s="13">
        <f t="shared" ref="E79:E90" si="2">SUM(D79)/C79*100</f>
        <v>197.44517839630473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14503.889+1248.275+44017.8</f>
        <v>59769.964</v>
      </c>
      <c r="D80" s="18">
        <f>43595.3+5.4+14.933</f>
        <v>43615.633000000002</v>
      </c>
      <c r="E80" s="13">
        <f t="shared" si="2"/>
        <v>72.972493341304343</v>
      </c>
    </row>
    <row r="81" spans="1:17" s="3" customFormat="1" ht="27">
      <c r="A81" s="19" t="s">
        <v>22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7" s="56" customFormat="1" ht="15.75">
      <c r="A82" s="20" t="s">
        <v>24</v>
      </c>
      <c r="B82" s="51">
        <f>B5+B14+B23+B35+B42+B49+B56+B61+B63+B66+B68+B73+B74+B75+B81</f>
        <v>4235309.6989999991</v>
      </c>
      <c r="C82" s="51">
        <f>C5+C14+C23+C35+C42+C49+C56+C61+C63+C66+C68+C73+C74+C75+C81</f>
        <v>3409076.9109999994</v>
      </c>
      <c r="D82" s="21">
        <f>D5+D14+D23+D35+D42+D49+D56+D61+D63+D66+D68+D73+D74+D75+D81</f>
        <v>2422112.5780000002</v>
      </c>
      <c r="E82" s="52">
        <f t="shared" si="2"/>
        <v>71.048927355807621</v>
      </c>
    </row>
    <row r="83" spans="1:17" s="56" customFormat="1" ht="15.75">
      <c r="A83" s="10" t="s">
        <v>30</v>
      </c>
      <c r="B83" s="21">
        <f>B6+B15+B24+B36+B43+B50+B57+B64+B69+B76+B74</f>
        <v>3356297.0519999997</v>
      </c>
      <c r="C83" s="21">
        <f>C6+C15+C24+C36+C43+C50+C57+C64+C69+C76+C74</f>
        <v>2618162.23</v>
      </c>
      <c r="D83" s="21">
        <f>D6+D15+D24+D36+D43+D50+D57+D64+D69+D76+D74</f>
        <v>2133481.0830000006</v>
      </c>
      <c r="E83" s="52">
        <f t="shared" si="2"/>
        <v>81.487734356323699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660506.98900000006</v>
      </c>
      <c r="D84" s="15">
        <f t="shared" si="3"/>
        <v>553627.58000000007</v>
      </c>
      <c r="E84" s="12">
        <f t="shared" si="2"/>
        <v>83.818580154342627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145934.63800000001</v>
      </c>
      <c r="D85" s="15">
        <f t="shared" si="3"/>
        <v>122948.409</v>
      </c>
      <c r="E85" s="12">
        <f t="shared" si="2"/>
        <v>84.248956029205345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87792.936000000002</v>
      </c>
      <c r="D86" s="15">
        <f>D70+D11+D20+D29+D39+D46+D53+D58</f>
        <v>77030.475999999995</v>
      </c>
      <c r="E86" s="12">
        <f t="shared" si="2"/>
        <v>87.741086594939702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2151691.95095</v>
      </c>
      <c r="C87" s="15">
        <f>C83-C84-C85-C86</f>
        <v>1723927.6669999999</v>
      </c>
      <c r="D87" s="15">
        <f>D83-D84-D85-D86</f>
        <v>1379874.6180000005</v>
      </c>
      <c r="E87" s="12">
        <f t="shared" si="2"/>
        <v>80.042489276900767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851062.01399999997</v>
      </c>
      <c r="C88" s="11">
        <f>C13+C22+C41+C34+C55+C60+C62+C65+C67+C72+C80+C48</f>
        <v>765345.75600000005</v>
      </c>
      <c r="D88" s="11">
        <f>D13+D22+D41+D34+D55+D60+D62+D65+D67+D72+D80+D48</f>
        <v>270631.495</v>
      </c>
      <c r="E88" s="12">
        <f t="shared" si="2"/>
        <v>35.360684093216555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>
      <selection activeCell="B5" sqref="B5:E90"/>
      <pageMargins left="0.39370078740157483" right="0.19685039370078741" top="0.43307086614173229" bottom="0.35433070866141736" header="0.19685039370078741" footer="0.19685039370078741"/>
      <pageSetup paperSize="9" scale="70" fitToHeight="2" orientation="portrait" horizontalDpi="300" verticalDpi="300" r:id="rId1"/>
    </customSheetView>
    <customSheetView guid="{D01BA3E2-1B63-4248-8EFD-100CF5589BA7}" showPageBreaks="1">
      <pane xSplit="1" ySplit="4" topLeftCell="B26" activePane="bottomRight" state="frozen"/>
      <selection pane="bottomRight" activeCell="C33" sqref="C33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2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3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5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6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7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8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9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10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1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3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B5" sqref="B5:E90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7" t="s">
        <v>69</v>
      </c>
      <c r="B1" s="87"/>
      <c r="C1" s="87"/>
      <c r="D1" s="87"/>
      <c r="E1" s="87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8"/>
      <c r="B3" s="85" t="s">
        <v>34</v>
      </c>
      <c r="C3" s="85" t="s">
        <v>70</v>
      </c>
      <c r="D3" s="85" t="s">
        <v>72</v>
      </c>
      <c r="E3" s="85" t="s">
        <v>32</v>
      </c>
    </row>
    <row r="4" spans="1:5" s="24" customFormat="1" ht="114" customHeight="1">
      <c r="A4" s="89"/>
      <c r="B4" s="86"/>
      <c r="C4" s="86"/>
      <c r="D4" s="86"/>
      <c r="E4" s="86"/>
    </row>
    <row r="5" spans="1:5" s="27" customFormat="1" ht="14.25">
      <c r="A5" s="59" t="s">
        <v>36</v>
      </c>
      <c r="B5" s="11">
        <f>B6+B13</f>
        <v>1128955.392</v>
      </c>
      <c r="C5" s="11">
        <f>C6+C13</f>
        <v>852063.81199999992</v>
      </c>
      <c r="D5" s="11">
        <f>D6+D13</f>
        <v>676617.73800000001</v>
      </c>
      <c r="E5" s="12">
        <f>SUM(D5)/C5*100</f>
        <v>79.409279970688402</v>
      </c>
    </row>
    <row r="6" spans="1:5" s="28" customFormat="1">
      <c r="A6" s="60" t="s">
        <v>37</v>
      </c>
      <c r="B6" s="18">
        <v>1028262.137</v>
      </c>
      <c r="C6" s="18">
        <v>758671.82</v>
      </c>
      <c r="D6" s="48">
        <f>632067.822+367.873</f>
        <v>632435.69500000007</v>
      </c>
      <c r="E6" s="13">
        <f t="shared" ref="E6:E69" si="0">SUM(D6)/C6*100</f>
        <v>83.360904982605007</v>
      </c>
    </row>
    <row r="7" spans="1:5" s="28" customFormat="1">
      <c r="A7" s="29" t="s">
        <v>38</v>
      </c>
      <c r="B7" s="5">
        <v>670548.90599999996</v>
      </c>
      <c r="C7" s="5">
        <v>502125.23800000001</v>
      </c>
      <c r="D7" s="5">
        <v>419270.02</v>
      </c>
      <c r="E7" s="13">
        <f t="shared" si="0"/>
        <v>83.49909310871962</v>
      </c>
    </row>
    <row r="8" spans="1:5" s="28" customFormat="1">
      <c r="A8" s="29" t="s">
        <v>39</v>
      </c>
      <c r="B8" s="5">
        <v>147520.764</v>
      </c>
      <c r="C8" s="5">
        <v>110956.54300000001</v>
      </c>
      <c r="D8" s="5">
        <v>93331.745999999999</v>
      </c>
      <c r="E8" s="13">
        <f t="shared" si="0"/>
        <v>84.115585684748666</v>
      </c>
    </row>
    <row r="9" spans="1:5" s="28" customFormat="1">
      <c r="A9" s="29" t="s">
        <v>40</v>
      </c>
      <c r="B9" s="5">
        <v>187</v>
      </c>
      <c r="C9" s="5">
        <v>177.67599999999999</v>
      </c>
      <c r="D9" s="5">
        <v>30.468</v>
      </c>
      <c r="E9" s="13">
        <f t="shared" si="0"/>
        <v>17.148067268511223</v>
      </c>
    </row>
    <row r="10" spans="1:5" s="28" customFormat="1">
      <c r="A10" s="29" t="s">
        <v>41</v>
      </c>
      <c r="B10" s="5">
        <v>57191.792000000001</v>
      </c>
      <c r="C10" s="5">
        <v>35332.42</v>
      </c>
      <c r="D10" s="5">
        <v>27019.757000000001</v>
      </c>
      <c r="E10" s="13">
        <f t="shared" si="0"/>
        <v>76.472987131931532</v>
      </c>
    </row>
    <row r="11" spans="1:5" s="28" customFormat="1" ht="30">
      <c r="A11" s="29" t="s">
        <v>42</v>
      </c>
      <c r="B11" s="5">
        <v>83981.187999999995</v>
      </c>
      <c r="C11" s="5">
        <v>52723.182999999997</v>
      </c>
      <c r="D11" s="5">
        <f>48595.476+367.873</f>
        <v>48963.349000000002</v>
      </c>
      <c r="E11" s="13">
        <f t="shared" si="0"/>
        <v>92.868727216260837</v>
      </c>
    </row>
    <row r="12" spans="1:5" s="28" customFormat="1">
      <c r="A12" s="29" t="s">
        <v>43</v>
      </c>
      <c r="B12" s="47">
        <f>SUM(B6)-B7-B8-B9-B10-B11</f>
        <v>68832.487000000052</v>
      </c>
      <c r="C12" s="47">
        <f>SUM(C6)-C7-C8-C9-C10-C11</f>
        <v>57356.759999999929</v>
      </c>
      <c r="D12" s="47">
        <f>SUM(D6)-D7-D8-D9-D10-D11</f>
        <v>43820.355000000054</v>
      </c>
      <c r="E12" s="54">
        <f t="shared" si="0"/>
        <v>76.399634498183147</v>
      </c>
    </row>
    <row r="13" spans="1:5" s="28" customFormat="1">
      <c r="A13" s="60" t="s">
        <v>44</v>
      </c>
      <c r="B13" s="18">
        <v>100693.255</v>
      </c>
      <c r="C13" s="18">
        <v>93391.991999999998</v>
      </c>
      <c r="D13" s="18">
        <f>38416.047+5765.996</f>
        <v>44182.042999999998</v>
      </c>
      <c r="E13" s="13">
        <f t="shared" si="0"/>
        <v>47.30817070482874</v>
      </c>
    </row>
    <row r="14" spans="1:5" s="27" customFormat="1" ht="14.25">
      <c r="A14" s="59" t="s">
        <v>45</v>
      </c>
      <c r="B14" s="11">
        <f>B15+B22</f>
        <v>534462.00099999993</v>
      </c>
      <c r="C14" s="11">
        <f>C15+C22</f>
        <v>402936.364</v>
      </c>
      <c r="D14" s="11">
        <f>D15+D22</f>
        <v>340537.81900000002</v>
      </c>
      <c r="E14" s="12">
        <f t="shared" si="0"/>
        <v>84.514044753726921</v>
      </c>
    </row>
    <row r="15" spans="1:5" s="28" customFormat="1">
      <c r="A15" s="60" t="s">
        <v>46</v>
      </c>
      <c r="B15" s="18">
        <f>477284.214+29125.5</f>
        <v>506409.71399999998</v>
      </c>
      <c r="C15" s="18">
        <f>353039.952+21844.125</f>
        <v>374884.07699999999</v>
      </c>
      <c r="D15" s="18">
        <f>305675.526+19417</f>
        <v>325092.52600000001</v>
      </c>
      <c r="E15" s="13">
        <f t="shared" si="0"/>
        <v>86.71814727409722</v>
      </c>
    </row>
    <row r="16" spans="1:5" s="28" customFormat="1">
      <c r="A16" s="29" t="s">
        <v>38</v>
      </c>
      <c r="B16" s="5"/>
      <c r="C16" s="5"/>
      <c r="D16" s="5"/>
      <c r="E16" s="13"/>
    </row>
    <row r="17" spans="1:5" s="28" customFormat="1">
      <c r="A17" s="29" t="s">
        <v>39</v>
      </c>
      <c r="B17" s="5"/>
      <c r="C17" s="5"/>
      <c r="D17" s="5"/>
      <c r="E17" s="13"/>
    </row>
    <row r="18" spans="1:5" s="28" customFormat="1">
      <c r="A18" s="29" t="s">
        <v>40</v>
      </c>
      <c r="B18" s="5"/>
      <c r="C18" s="5"/>
      <c r="D18" s="5"/>
      <c r="E18" s="13"/>
    </row>
    <row r="19" spans="1:5" s="28" customFormat="1">
      <c r="A19" s="29" t="s">
        <v>41</v>
      </c>
      <c r="B19" s="5"/>
      <c r="C19" s="5"/>
      <c r="D19" s="5"/>
      <c r="E19" s="13"/>
    </row>
    <row r="20" spans="1:5" s="28" customFormat="1" ht="30">
      <c r="A20" s="29" t="s">
        <v>42</v>
      </c>
      <c r="B20" s="5"/>
      <c r="C20" s="5"/>
      <c r="D20" s="5"/>
      <c r="E20" s="13"/>
    </row>
    <row r="21" spans="1:5" s="28" customFormat="1">
      <c r="A21" s="29" t="s">
        <v>43</v>
      </c>
      <c r="B21" s="47">
        <f>SUM(B15)-B16-B17-B18-B19-B20</f>
        <v>506409.71399999998</v>
      </c>
      <c r="C21" s="47">
        <f>SUM(C15)-C16-C17-C18-C19-C20</f>
        <v>374884.07699999999</v>
      </c>
      <c r="D21" s="47">
        <f>SUM(D15)-D16-D17-D18-D19-D20</f>
        <v>325092.52600000001</v>
      </c>
      <c r="E21" s="54">
        <f t="shared" si="0"/>
        <v>86.71814727409722</v>
      </c>
    </row>
    <row r="22" spans="1:5" s="28" customFormat="1">
      <c r="A22" s="60" t="s">
        <v>44</v>
      </c>
      <c r="B22" s="18">
        <v>28052.287</v>
      </c>
      <c r="C22" s="18">
        <v>28052.287</v>
      </c>
      <c r="D22" s="18">
        <v>15445.293</v>
      </c>
      <c r="E22" s="13">
        <f t="shared" si="0"/>
        <v>55.058944035472045</v>
      </c>
    </row>
    <row r="23" spans="1:5" s="27" customFormat="1" ht="28.5">
      <c r="A23" s="59" t="s">
        <v>47</v>
      </c>
      <c r="B23" s="11">
        <f>B24+B34</f>
        <v>1030466.0580000001</v>
      </c>
      <c r="C23" s="11">
        <f>C24+C34</f>
        <v>834390.15700000001</v>
      </c>
      <c r="D23" s="11">
        <f>D24+D34</f>
        <v>745311.96499999997</v>
      </c>
      <c r="E23" s="12">
        <f t="shared" si="0"/>
        <v>89.32415594159508</v>
      </c>
    </row>
    <row r="24" spans="1:5" s="28" customFormat="1">
      <c r="A24" s="60" t="s">
        <v>46</v>
      </c>
      <c r="B24" s="48">
        <v>1025732.05</v>
      </c>
      <c r="C24" s="48">
        <v>829656.14899999998</v>
      </c>
      <c r="D24" s="48">
        <v>743703.51899999997</v>
      </c>
      <c r="E24" s="13">
        <f t="shared" si="0"/>
        <v>89.639969509826415</v>
      </c>
    </row>
    <row r="25" spans="1:5" s="28" customFormat="1">
      <c r="A25" s="29" t="s">
        <v>38</v>
      </c>
      <c r="B25" s="47">
        <v>22699.713</v>
      </c>
      <c r="C25" s="47">
        <v>17102.170999999998</v>
      </c>
      <c r="D25" s="47">
        <v>14249.359</v>
      </c>
      <c r="E25" s="13">
        <f t="shared" si="0"/>
        <v>83.319006692191309</v>
      </c>
    </row>
    <row r="26" spans="1:5" s="28" customFormat="1">
      <c r="A26" s="29" t="s">
        <v>39</v>
      </c>
      <c r="B26" s="47">
        <v>4944.2240000000002</v>
      </c>
      <c r="C26" s="47">
        <v>3760.357</v>
      </c>
      <c r="D26" s="47">
        <v>3136.9059999999999</v>
      </c>
      <c r="E26" s="13">
        <f t="shared" si="0"/>
        <v>83.420430560183519</v>
      </c>
    </row>
    <row r="27" spans="1:5" s="28" customFormat="1">
      <c r="A27" s="29" t="s">
        <v>40</v>
      </c>
      <c r="B27" s="47">
        <v>100.175</v>
      </c>
      <c r="C27" s="47">
        <v>79.325000000000003</v>
      </c>
      <c r="D27" s="47">
        <v>69.894000000000005</v>
      </c>
      <c r="E27" s="13">
        <f t="shared" si="0"/>
        <v>88.110936022691462</v>
      </c>
    </row>
    <row r="28" spans="1:5" s="28" customFormat="1">
      <c r="A28" s="29" t="s">
        <v>41</v>
      </c>
      <c r="B28" s="47">
        <v>326.99</v>
      </c>
      <c r="C28" s="47">
        <v>237.01300000000001</v>
      </c>
      <c r="D28" s="47">
        <v>209.44200000000001</v>
      </c>
      <c r="E28" s="13">
        <f t="shared" si="0"/>
        <v>88.367304746996993</v>
      </c>
    </row>
    <row r="29" spans="1:5" s="28" customFormat="1" ht="30">
      <c r="A29" s="29" t="s">
        <v>42</v>
      </c>
      <c r="B29" s="47">
        <v>1301.5</v>
      </c>
      <c r="C29" s="47">
        <v>879.95899999999995</v>
      </c>
      <c r="D29" s="47">
        <v>673.73</v>
      </c>
      <c r="E29" s="13">
        <f t="shared" si="0"/>
        <v>76.563794449514134</v>
      </c>
    </row>
    <row r="30" spans="1:5" s="28" customFormat="1">
      <c r="A30" s="29" t="s">
        <v>43</v>
      </c>
      <c r="B30" s="47">
        <f>SUM(B24)-B25-B26-B27-B28-B29</f>
        <v>996359.44799999997</v>
      </c>
      <c r="C30" s="47">
        <f>SUM(C24)-C25-C26-C27-C28-C29</f>
        <v>807597.32400000002</v>
      </c>
      <c r="D30" s="47">
        <f>SUM(D24)-D25-D26-D27-D28-D29</f>
        <v>725364.18799999997</v>
      </c>
      <c r="E30" s="13">
        <f t="shared" si="0"/>
        <v>89.817557146833721</v>
      </c>
    </row>
    <row r="31" spans="1:5" s="28" customFormat="1">
      <c r="A31" s="29" t="s">
        <v>48</v>
      </c>
      <c r="B31" s="5">
        <f>SUM(B32:B33)</f>
        <v>918243.1</v>
      </c>
      <c r="C31" s="5">
        <f>SUM(C32:C33)</f>
        <v>744586.55099999998</v>
      </c>
      <c r="D31" s="5">
        <f>SUM(D32:D33)</f>
        <v>677285.85599999991</v>
      </c>
      <c r="E31" s="13">
        <f t="shared" si="0"/>
        <v>90.961333519976506</v>
      </c>
    </row>
    <row r="32" spans="1:5" s="28" customFormat="1" ht="30">
      <c r="A32" s="61" t="s">
        <v>49</v>
      </c>
      <c r="B32" s="5">
        <v>521582.3</v>
      </c>
      <c r="C32" s="5">
        <v>384012.46600000001</v>
      </c>
      <c r="D32" s="47">
        <v>333774.69199999998</v>
      </c>
      <c r="E32" s="13">
        <f t="shared" si="0"/>
        <v>86.917671052897532</v>
      </c>
    </row>
    <row r="33" spans="1:5" s="28" customFormat="1">
      <c r="A33" s="61" t="s">
        <v>50</v>
      </c>
      <c r="B33" s="5">
        <v>396660.8</v>
      </c>
      <c r="C33" s="5">
        <v>360574.08500000002</v>
      </c>
      <c r="D33" s="47">
        <v>343511.16399999999</v>
      </c>
      <c r="E33" s="13">
        <f t="shared" si="0"/>
        <v>95.267845996197977</v>
      </c>
    </row>
    <row r="34" spans="1:5" s="28" customFormat="1">
      <c r="A34" s="60" t="s">
        <v>44</v>
      </c>
      <c r="B34" s="48">
        <v>4734.0079999999998</v>
      </c>
      <c r="C34" s="48">
        <v>4734.0079999999998</v>
      </c>
      <c r="D34" s="48">
        <v>1608.4459999999999</v>
      </c>
      <c r="E34" s="13">
        <f t="shared" si="0"/>
        <v>33.976410686251477</v>
      </c>
    </row>
    <row r="35" spans="1:5" s="27" customFormat="1" ht="14.25">
      <c r="A35" s="59" t="s">
        <v>51</v>
      </c>
      <c r="B35" s="50">
        <f>B36+B41</f>
        <v>141521.098</v>
      </c>
      <c r="C35" s="50">
        <f>C36+C41</f>
        <v>108730.90300000001</v>
      </c>
      <c r="D35" s="50">
        <f>D36+D41</f>
        <v>80173.959000000003</v>
      </c>
      <c r="E35" s="12">
        <f t="shared" si="0"/>
        <v>73.736129092940573</v>
      </c>
    </row>
    <row r="36" spans="1:5" s="28" customFormat="1">
      <c r="A36" s="60" t="s">
        <v>46</v>
      </c>
      <c r="B36" s="48">
        <v>121860.753</v>
      </c>
      <c r="C36" s="48">
        <v>91765.038</v>
      </c>
      <c r="D36" s="48">
        <v>75192.741999999998</v>
      </c>
      <c r="E36" s="13">
        <f t="shared" si="0"/>
        <v>81.940512028121205</v>
      </c>
    </row>
    <row r="37" spans="1:5" s="28" customFormat="1">
      <c r="A37" s="29" t="s">
        <v>38</v>
      </c>
      <c r="B37" s="47">
        <v>60226.938000000002</v>
      </c>
      <c r="C37" s="47">
        <v>46018.142999999996</v>
      </c>
      <c r="D37" s="47">
        <v>38672.720000000001</v>
      </c>
      <c r="E37" s="13">
        <f t="shared" si="0"/>
        <v>84.037984757446651</v>
      </c>
    </row>
    <row r="38" spans="1:5" s="28" customFormat="1">
      <c r="A38" s="29" t="s">
        <v>39</v>
      </c>
      <c r="B38" s="47">
        <v>13257.925999999999</v>
      </c>
      <c r="C38" s="47">
        <v>10189.049999999999</v>
      </c>
      <c r="D38" s="47">
        <v>8719.4169999999995</v>
      </c>
      <c r="E38" s="13">
        <f t="shared" si="0"/>
        <v>85.576349119888505</v>
      </c>
    </row>
    <row r="39" spans="1:5" s="28" customFormat="1" ht="30">
      <c r="A39" s="29" t="s">
        <v>42</v>
      </c>
      <c r="B39" s="47">
        <v>6311.1239999999998</v>
      </c>
      <c r="C39" s="47">
        <v>4174.76</v>
      </c>
      <c r="D39" s="47">
        <v>3414.0129999999999</v>
      </c>
      <c r="E39" s="13">
        <f t="shared" si="0"/>
        <v>81.777467447230492</v>
      </c>
    </row>
    <row r="40" spans="1:5" s="28" customFormat="1">
      <c r="A40" s="29" t="s">
        <v>43</v>
      </c>
      <c r="B40" s="47">
        <f>SUM(B36)-B37-B38-B39</f>
        <v>42064.764999999999</v>
      </c>
      <c r="C40" s="47">
        <f>SUM(C36)-C37-C38-C39</f>
        <v>31383.084999999999</v>
      </c>
      <c r="D40" s="47">
        <f>SUM(D36)-D37-D38-D39</f>
        <v>24386.591999999997</v>
      </c>
      <c r="E40" s="13">
        <f t="shared" si="0"/>
        <v>77.706165598442595</v>
      </c>
    </row>
    <row r="41" spans="1:5" s="28" customFormat="1">
      <c r="A41" s="60" t="s">
        <v>44</v>
      </c>
      <c r="B41" s="48">
        <v>19660.345000000001</v>
      </c>
      <c r="C41" s="48">
        <v>16965.865000000002</v>
      </c>
      <c r="D41" s="48">
        <f>4711.619+269.598</f>
        <v>4981.2169999999996</v>
      </c>
      <c r="E41" s="13">
        <f t="shared" si="0"/>
        <v>29.360230085527611</v>
      </c>
    </row>
    <row r="42" spans="1:5" s="27" customFormat="1" ht="14.25">
      <c r="A42" s="59" t="s">
        <v>52</v>
      </c>
      <c r="B42" s="50">
        <f>B43+B48</f>
        <v>111593.01300000001</v>
      </c>
      <c r="C42" s="50">
        <f>C43+C48</f>
        <v>95383.789000000004</v>
      </c>
      <c r="D42" s="50">
        <f>D43+D48</f>
        <v>60461.612000000001</v>
      </c>
      <c r="E42" s="12">
        <f t="shared" si="0"/>
        <v>63.387723043797308</v>
      </c>
    </row>
    <row r="43" spans="1:5" s="28" customFormat="1">
      <c r="A43" s="60" t="s">
        <v>46</v>
      </c>
      <c r="B43" s="48">
        <v>75616.3</v>
      </c>
      <c r="C43" s="48">
        <v>59407.076000000001</v>
      </c>
      <c r="D43" s="48">
        <f>49126.968</f>
        <v>49126.968000000001</v>
      </c>
      <c r="E43" s="13">
        <f t="shared" si="0"/>
        <v>82.695482268812555</v>
      </c>
    </row>
    <row r="44" spans="1:5" s="28" customFormat="1">
      <c r="A44" s="29" t="s">
        <v>38</v>
      </c>
      <c r="B44" s="47">
        <v>37158.161999999997</v>
      </c>
      <c r="C44" s="47">
        <v>27901.531999999999</v>
      </c>
      <c r="D44" s="47">
        <v>23805.208999999999</v>
      </c>
      <c r="E44" s="13">
        <f t="shared" si="0"/>
        <v>85.318644868676031</v>
      </c>
    </row>
    <row r="45" spans="1:5" s="28" customFormat="1">
      <c r="A45" s="29" t="s">
        <v>39</v>
      </c>
      <c r="B45" s="47">
        <v>8183.4769999999999</v>
      </c>
      <c r="C45" s="47">
        <v>6145.0529999999999</v>
      </c>
      <c r="D45" s="47">
        <v>5217.125</v>
      </c>
      <c r="E45" s="13">
        <f t="shared" si="0"/>
        <v>84.899593217503579</v>
      </c>
    </row>
    <row r="46" spans="1:5" s="28" customFormat="1" ht="30">
      <c r="A46" s="29" t="s">
        <v>42</v>
      </c>
      <c r="B46" s="47">
        <v>5627.0129999999999</v>
      </c>
      <c r="C46" s="47">
        <v>3583.739</v>
      </c>
      <c r="D46" s="47">
        <v>2944.931</v>
      </c>
      <c r="E46" s="13">
        <f t="shared" si="0"/>
        <v>82.174817976420712</v>
      </c>
    </row>
    <row r="47" spans="1:5" s="28" customFormat="1">
      <c r="A47" s="29" t="s">
        <v>43</v>
      </c>
      <c r="B47" s="47">
        <f>SUM(B43)-B44-B45-B46</f>
        <v>24647.648000000008</v>
      </c>
      <c r="C47" s="47">
        <f>SUM(C43)-C44-C45-C46</f>
        <v>21776.752</v>
      </c>
      <c r="D47" s="47">
        <f>SUM(D43)-D44-D45-D46</f>
        <v>17159.703000000001</v>
      </c>
      <c r="E47" s="13">
        <f t="shared" si="0"/>
        <v>78.798266150985242</v>
      </c>
    </row>
    <row r="48" spans="1:5" s="28" customFormat="1">
      <c r="A48" s="60" t="s">
        <v>44</v>
      </c>
      <c r="B48" s="48">
        <v>35976.713000000003</v>
      </c>
      <c r="C48" s="48">
        <v>35976.713000000003</v>
      </c>
      <c r="D48" s="48">
        <v>11334.644</v>
      </c>
      <c r="E48" s="13">
        <f t="shared" si="0"/>
        <v>31.505501906191373</v>
      </c>
    </row>
    <row r="49" spans="1:5" s="28" customFormat="1" ht="14.25">
      <c r="A49" s="59" t="s">
        <v>53</v>
      </c>
      <c r="B49" s="11">
        <f>B50+B55</f>
        <v>159264.04800000001</v>
      </c>
      <c r="C49" s="11">
        <f>C50+C55</f>
        <v>121068.35400000001</v>
      </c>
      <c r="D49" s="11">
        <f>D50+D55</f>
        <v>87924.327000000005</v>
      </c>
      <c r="E49" s="12">
        <f t="shared" si="0"/>
        <v>72.623707265401492</v>
      </c>
    </row>
    <row r="50" spans="1:5" s="28" customFormat="1">
      <c r="A50" s="60" t="s">
        <v>46</v>
      </c>
      <c r="B50" s="18">
        <v>140053.823</v>
      </c>
      <c r="C50" s="18">
        <v>102953.989</v>
      </c>
      <c r="D50" s="18">
        <v>83595.941000000006</v>
      </c>
      <c r="E50" s="13">
        <f t="shared" si="0"/>
        <v>81.197379345835742</v>
      </c>
    </row>
    <row r="51" spans="1:5" s="28" customFormat="1">
      <c r="A51" s="29" t="s">
        <v>38</v>
      </c>
      <c r="B51" s="5">
        <v>91872.846000000005</v>
      </c>
      <c r="C51" s="5">
        <v>67359.904999999999</v>
      </c>
      <c r="D51" s="5">
        <v>57630.271999999997</v>
      </c>
      <c r="E51" s="13">
        <f t="shared" si="0"/>
        <v>85.55575011574021</v>
      </c>
    </row>
    <row r="52" spans="1:5" s="28" customFormat="1">
      <c r="A52" s="29" t="s">
        <v>39</v>
      </c>
      <c r="B52" s="5">
        <v>20243.143</v>
      </c>
      <c r="C52" s="5">
        <v>14883.635</v>
      </c>
      <c r="D52" s="5">
        <v>12543.215</v>
      </c>
      <c r="E52" s="13">
        <f t="shared" si="0"/>
        <v>84.275212338921236</v>
      </c>
    </row>
    <row r="53" spans="1:5" s="28" customFormat="1" ht="30">
      <c r="A53" s="29" t="s">
        <v>42</v>
      </c>
      <c r="B53" s="5">
        <v>5139.152</v>
      </c>
      <c r="C53" s="5">
        <v>3246.2330000000002</v>
      </c>
      <c r="D53" s="5">
        <v>2706.7820000000002</v>
      </c>
      <c r="E53" s="13">
        <f t="shared" si="0"/>
        <v>83.382246437640191</v>
      </c>
    </row>
    <row r="54" spans="1:5" s="28" customFormat="1">
      <c r="A54" s="29" t="s">
        <v>43</v>
      </c>
      <c r="B54" s="5">
        <f>SUM(B50)-B51-B52-B53</f>
        <v>22798.682000000001</v>
      </c>
      <c r="C54" s="5">
        <f>SUM(C50)-C51-C52-C53</f>
        <v>17464.216</v>
      </c>
      <c r="D54" s="5">
        <f>SUM(D50)-D51-D52-D53</f>
        <v>10715.67200000001</v>
      </c>
      <c r="E54" s="13">
        <f t="shared" si="0"/>
        <v>61.357876013443772</v>
      </c>
    </row>
    <row r="55" spans="1:5" s="28" customFormat="1">
      <c r="A55" s="60" t="s">
        <v>44</v>
      </c>
      <c r="B55" s="18">
        <v>19210.224999999999</v>
      </c>
      <c r="C55" s="18">
        <v>18114.365000000002</v>
      </c>
      <c r="D55" s="18">
        <v>4328.3860000000004</v>
      </c>
      <c r="E55" s="13">
        <f t="shared" si="0"/>
        <v>23.89477080758834</v>
      </c>
    </row>
    <row r="56" spans="1:5" s="28" customFormat="1" ht="28.5">
      <c r="A56" s="14" t="s">
        <v>54</v>
      </c>
      <c r="B56" s="15">
        <f>B57+B60</f>
        <v>554696.80799999996</v>
      </c>
      <c r="C56" s="15">
        <f>C57+C60</f>
        <v>504169.68599999999</v>
      </c>
      <c r="D56" s="49">
        <f>D57+D60</f>
        <v>192741.258</v>
      </c>
      <c r="E56" s="12">
        <f t="shared" si="0"/>
        <v>38.229442061298386</v>
      </c>
    </row>
    <row r="57" spans="1:5" s="28" customFormat="1">
      <c r="A57" s="60" t="s">
        <v>46</v>
      </c>
      <c r="B57" s="18">
        <v>312658.48</v>
      </c>
      <c r="C57" s="18">
        <v>279340.85800000001</v>
      </c>
      <c r="D57" s="18">
        <f>123531.922+152.287</f>
        <v>123684.209</v>
      </c>
      <c r="E57" s="13">
        <f t="shared" si="0"/>
        <v>44.277163708002931</v>
      </c>
    </row>
    <row r="58" spans="1:5" s="28" customFormat="1" ht="30">
      <c r="A58" s="29" t="s">
        <v>42</v>
      </c>
      <c r="B58" s="5">
        <v>25570.02505</v>
      </c>
      <c r="C58" s="5">
        <v>23166.162</v>
      </c>
      <c r="D58" s="5">
        <v>18321.067999999999</v>
      </c>
      <c r="E58" s="13">
        <f t="shared" si="0"/>
        <v>79.085469574114171</v>
      </c>
    </row>
    <row r="59" spans="1:5" s="28" customFormat="1">
      <c r="A59" s="29" t="s">
        <v>43</v>
      </c>
      <c r="B59" s="5">
        <f>SUM(B57)-B58</f>
        <v>287088.45494999998</v>
      </c>
      <c r="C59" s="5">
        <f>SUM(C57)-C58</f>
        <v>256174.696</v>
      </c>
      <c r="D59" s="5">
        <f>SUM(D57)-D58</f>
        <v>105363.141</v>
      </c>
      <c r="E59" s="13">
        <f t="shared" si="0"/>
        <v>41.129409986691272</v>
      </c>
    </row>
    <row r="60" spans="1:5" s="28" customFormat="1">
      <c r="A60" s="60" t="s">
        <v>44</v>
      </c>
      <c r="B60" s="18">
        <v>242038.32800000001</v>
      </c>
      <c r="C60" s="18">
        <v>224828.82800000001</v>
      </c>
      <c r="D60" s="18">
        <f>69055.818+1.231</f>
        <v>69057.048999999999</v>
      </c>
      <c r="E60" s="13">
        <f t="shared" si="0"/>
        <v>30.715388953590949</v>
      </c>
    </row>
    <row r="61" spans="1:5" s="28" customFormat="1">
      <c r="A61" s="14" t="s">
        <v>55</v>
      </c>
      <c r="B61" s="15">
        <f>SUM(B62)</f>
        <v>224402.86199999999</v>
      </c>
      <c r="C61" s="15">
        <f>SUM(C62)</f>
        <v>173822.185</v>
      </c>
      <c r="D61" s="15">
        <f>SUM(D62)</f>
        <v>39397.417999999998</v>
      </c>
      <c r="E61" s="12">
        <f t="shared" si="0"/>
        <v>22.665356553882923</v>
      </c>
    </row>
    <row r="62" spans="1:5" s="28" customFormat="1">
      <c r="A62" s="60" t="s">
        <v>44</v>
      </c>
      <c r="B62" s="18">
        <v>224402.86199999999</v>
      </c>
      <c r="C62" s="18">
        <v>173822.185</v>
      </c>
      <c r="D62" s="18">
        <f>37735.505+1661.913</f>
        <v>39397.417999999998</v>
      </c>
      <c r="E62" s="13">
        <f t="shared" si="0"/>
        <v>22.665356553882923</v>
      </c>
    </row>
    <row r="63" spans="1:5" s="28" customFormat="1">
      <c r="A63" s="62" t="s">
        <v>56</v>
      </c>
      <c r="B63" s="15">
        <f>SUM(B64:B65)</f>
        <v>159914.74599999998</v>
      </c>
      <c r="C63" s="15">
        <f>SUM(C64:C65)</f>
        <v>156264.74599999998</v>
      </c>
      <c r="D63" s="15">
        <f>SUM(D64:D65)</f>
        <v>89511.893000000011</v>
      </c>
      <c r="E63" s="12">
        <f t="shared" si="0"/>
        <v>57.282205546220908</v>
      </c>
    </row>
    <row r="64" spans="1:5" s="28" customFormat="1">
      <c r="A64" s="60" t="s">
        <v>43</v>
      </c>
      <c r="B64" s="18">
        <v>65151.377999999997</v>
      </c>
      <c r="C64" s="18">
        <v>61501.377999999997</v>
      </c>
      <c r="D64" s="18">
        <v>56472.828000000001</v>
      </c>
      <c r="E64" s="13">
        <f t="shared" si="0"/>
        <v>91.823679137725989</v>
      </c>
    </row>
    <row r="65" spans="1:5" s="28" customFormat="1">
      <c r="A65" s="60" t="s">
        <v>44</v>
      </c>
      <c r="B65" s="18">
        <v>94763.368000000002</v>
      </c>
      <c r="C65" s="18">
        <v>94763.368000000002</v>
      </c>
      <c r="D65" s="18">
        <v>33039.065000000002</v>
      </c>
      <c r="E65" s="13">
        <f t="shared" si="0"/>
        <v>34.86480662021215</v>
      </c>
    </row>
    <row r="66" spans="1:5" s="28" customFormat="1" ht="57">
      <c r="A66" s="63" t="s">
        <v>57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0" t="s">
        <v>44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2" t="s">
        <v>58</v>
      </c>
      <c r="B68" s="11">
        <f>SUM(B69)+B72</f>
        <v>8734</v>
      </c>
      <c r="C68" s="11">
        <f>SUM(C69)+C72</f>
        <v>7005.06</v>
      </c>
      <c r="D68" s="11">
        <f>SUM(D69)+D72</f>
        <v>5615.0120000000006</v>
      </c>
      <c r="E68" s="12">
        <f t="shared" si="0"/>
        <v>80.156515433129769</v>
      </c>
    </row>
    <row r="69" spans="1:5" s="28" customFormat="1">
      <c r="A69" s="60" t="s">
        <v>46</v>
      </c>
      <c r="B69" s="18">
        <v>8564</v>
      </c>
      <c r="C69" s="18">
        <v>6835.06</v>
      </c>
      <c r="D69" s="18">
        <v>5452.7110000000002</v>
      </c>
      <c r="E69" s="13">
        <f t="shared" si="0"/>
        <v>79.775612796376322</v>
      </c>
    </row>
    <row r="70" spans="1:5" s="28" customFormat="1" ht="30">
      <c r="A70" s="29" t="s">
        <v>42</v>
      </c>
      <c r="B70" s="5">
        <v>19</v>
      </c>
      <c r="C70" s="5">
        <v>18.899999999999999</v>
      </c>
      <c r="D70" s="5">
        <v>6.6029999999999998</v>
      </c>
      <c r="E70" s="13">
        <f t="shared" ref="E70:E76" si="1">SUM(D70)/C70*100</f>
        <v>34.936507936507937</v>
      </c>
    </row>
    <row r="71" spans="1:5" s="28" customFormat="1">
      <c r="A71" s="29" t="s">
        <v>43</v>
      </c>
      <c r="B71" s="5">
        <f>SUM(B69)-B70</f>
        <v>8545</v>
      </c>
      <c r="C71" s="5">
        <f>SUM(C69)-C70</f>
        <v>6816.1600000000008</v>
      </c>
      <c r="D71" s="5">
        <f>SUM(D69)-D70</f>
        <v>5446.1080000000002</v>
      </c>
      <c r="E71" s="12">
        <f t="shared" si="1"/>
        <v>79.89994366329428</v>
      </c>
    </row>
    <row r="72" spans="1:5" s="28" customFormat="1">
      <c r="A72" s="60" t="s">
        <v>44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59</v>
      </c>
      <c r="B73" s="11">
        <v>2589.8000000000002</v>
      </c>
      <c r="C73" s="11">
        <v>1989.8</v>
      </c>
      <c r="D73" s="11"/>
      <c r="E73" s="13">
        <f t="shared" si="1"/>
        <v>0</v>
      </c>
    </row>
    <row r="74" spans="1:5" s="28" customFormat="1" ht="14.25">
      <c r="A74" s="62" t="s">
        <v>60</v>
      </c>
      <c r="B74" s="11">
        <v>53836.800000000003</v>
      </c>
      <c r="C74" s="11">
        <v>40377.599999999999</v>
      </c>
      <c r="D74" s="11">
        <v>35891.199999999997</v>
      </c>
      <c r="E74" s="12">
        <f t="shared" si="1"/>
        <v>88.888888888888886</v>
      </c>
    </row>
    <row r="75" spans="1:5" s="27" customFormat="1">
      <c r="A75" s="59" t="s">
        <v>61</v>
      </c>
      <c r="B75" s="11">
        <f>SUM(B76)+B80</f>
        <v>84756.059000000008</v>
      </c>
      <c r="C75" s="11">
        <f>SUM(C76)+C80</f>
        <v>72539.149000000005</v>
      </c>
      <c r="D75" s="11">
        <f>SUM(D76)+D80</f>
        <v>46448.377</v>
      </c>
      <c r="E75" s="13">
        <f t="shared" si="1"/>
        <v>64.032150418527792</v>
      </c>
    </row>
    <row r="76" spans="1:5" s="27" customFormat="1">
      <c r="A76" s="60" t="s">
        <v>46</v>
      </c>
      <c r="B76" s="18">
        <v>18151.616999999998</v>
      </c>
      <c r="C76" s="18">
        <f>7221.396+3356.57+2191.219</f>
        <v>12769.185000000001</v>
      </c>
      <c r="D76" s="18">
        <f>2478.204+19.271+122.656+409.209-196.596</f>
        <v>2832.7440000000001</v>
      </c>
      <c r="E76" s="12">
        <f t="shared" si="1"/>
        <v>22.184219274761858</v>
      </c>
    </row>
    <row r="77" spans="1:5" s="28" customFormat="1">
      <c r="A77" s="29" t="s">
        <v>38</v>
      </c>
      <c r="B77" s="5"/>
      <c r="C77" s="5"/>
      <c r="D77" s="5"/>
      <c r="E77" s="12"/>
    </row>
    <row r="78" spans="1:5" s="28" customFormat="1">
      <c r="A78" s="29" t="s">
        <v>39</v>
      </c>
      <c r="B78" s="5"/>
      <c r="C78" s="5"/>
      <c r="D78" s="5"/>
      <c r="E78" s="12"/>
    </row>
    <row r="79" spans="1:5" s="28" customFormat="1">
      <c r="A79" s="29" t="s">
        <v>43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2832.7440000000001</v>
      </c>
      <c r="E79" s="13">
        <f t="shared" ref="E79:E90" si="2">SUM(D79)/C79*100</f>
        <v>197.44517839630473</v>
      </c>
    </row>
    <row r="80" spans="1:5" s="28" customFormat="1">
      <c r="A80" s="60" t="s">
        <v>44</v>
      </c>
      <c r="B80" s="18">
        <f>44017.8+3035.586+19551.056</f>
        <v>66604.44200000001</v>
      </c>
      <c r="C80" s="18">
        <f>14503.889+1248.275+44017.8</f>
        <v>59769.964</v>
      </c>
      <c r="D80" s="18">
        <f>43595.3+5.4+14.933</f>
        <v>43615.633000000002</v>
      </c>
      <c r="E80" s="13">
        <f t="shared" si="2"/>
        <v>72.972493341304343</v>
      </c>
    </row>
    <row r="81" spans="1:10" s="28" customFormat="1" ht="40.5">
      <c r="A81" s="64" t="s">
        <v>62</v>
      </c>
      <c r="B81" s="50">
        <v>25360.832999999999</v>
      </c>
      <c r="C81" s="50">
        <v>23579.125</v>
      </c>
      <c r="D81" s="50">
        <v>18000</v>
      </c>
      <c r="E81" s="13">
        <f t="shared" si="2"/>
        <v>76.338710617972467</v>
      </c>
    </row>
    <row r="82" spans="1:10" s="32" customFormat="1" ht="15.75">
      <c r="A82" s="65" t="s">
        <v>63</v>
      </c>
      <c r="B82" s="51">
        <f>B5+B14+B23+B35+B42+B49+B56+B61+B63+B66+B68+B73+B74+B75+B81</f>
        <v>4235309.6989999991</v>
      </c>
      <c r="C82" s="51">
        <f>C5+C14+C23+C35+C42+C49+C56+C61+C63+C66+C68+C73+C74+C75+C81</f>
        <v>3409076.9109999994</v>
      </c>
      <c r="D82" s="21">
        <f>D5+D14+D23+D35+D42+D49+D56+D61+D63+D66+D68+D73+D74+D75+D81</f>
        <v>2422112.5780000002</v>
      </c>
      <c r="E82" s="52">
        <f t="shared" si="2"/>
        <v>71.048927355807621</v>
      </c>
      <c r="F82" s="30"/>
      <c r="G82" s="30"/>
      <c r="H82" s="31"/>
      <c r="I82" s="31"/>
      <c r="J82" s="31"/>
    </row>
    <row r="83" spans="1:10" s="32" customFormat="1" ht="15.75">
      <c r="A83" s="59" t="s">
        <v>46</v>
      </c>
      <c r="B83" s="21">
        <f>B6+B15+B24+B36+B43+B50+B57+B64+B69+B76+B74</f>
        <v>3356297.0519999997</v>
      </c>
      <c r="C83" s="21">
        <f>C6+C15+C24+C36+C43+C50+C57+C64+C69+C76+C74</f>
        <v>2618162.23</v>
      </c>
      <c r="D83" s="21">
        <f>D6+D15+D24+D36+D43+D50+D57+D64+D69+D76+D74</f>
        <v>2133481.0830000006</v>
      </c>
      <c r="E83" s="52">
        <f t="shared" si="2"/>
        <v>81.487734356323699</v>
      </c>
      <c r="F83" s="30"/>
      <c r="G83" s="30"/>
      <c r="H83" s="31"/>
      <c r="I83" s="31"/>
      <c r="J83" s="31"/>
    </row>
    <row r="84" spans="1:10" s="33" customFormat="1">
      <c r="A84" s="66" t="s">
        <v>38</v>
      </c>
      <c r="B84" s="15">
        <f t="shared" ref="B84:D85" si="3">B7+B16+B25+B37+B44+B51+B77</f>
        <v>882506.56499999994</v>
      </c>
      <c r="C84" s="15">
        <f t="shared" si="3"/>
        <v>660506.98900000006</v>
      </c>
      <c r="D84" s="15">
        <f t="shared" si="3"/>
        <v>553627.58000000007</v>
      </c>
      <c r="E84" s="12">
        <f t="shared" si="2"/>
        <v>83.818580154342627</v>
      </c>
    </row>
    <row r="85" spans="1:10">
      <c r="A85" s="66" t="s">
        <v>39</v>
      </c>
      <c r="B85" s="15">
        <f t="shared" si="3"/>
        <v>194149.53400000001</v>
      </c>
      <c r="C85" s="15">
        <f t="shared" si="3"/>
        <v>145934.63800000001</v>
      </c>
      <c r="D85" s="15">
        <f t="shared" si="3"/>
        <v>122948.409</v>
      </c>
      <c r="E85" s="12">
        <f t="shared" si="2"/>
        <v>84.248956029205345</v>
      </c>
    </row>
    <row r="86" spans="1:10">
      <c r="A86" s="66" t="s">
        <v>64</v>
      </c>
      <c r="B86" s="15">
        <f>B70+B11+B20+B29+B39+B46+B53+B58</f>
        <v>127949.00205</v>
      </c>
      <c r="C86" s="15">
        <f>C70+C11+C20+C29+C39+C46+C53+C58</f>
        <v>87792.936000000002</v>
      </c>
      <c r="D86" s="15">
        <f>D70+D11+D20+D29+D39+D46+D53+D58</f>
        <v>77030.475999999995</v>
      </c>
      <c r="E86" s="12">
        <f t="shared" si="2"/>
        <v>87.741086594939702</v>
      </c>
    </row>
    <row r="87" spans="1:10">
      <c r="A87" s="66" t="s">
        <v>43</v>
      </c>
      <c r="B87" s="15">
        <f>B83-B84-B85-B86</f>
        <v>2151691.95095</v>
      </c>
      <c r="C87" s="15">
        <f>C83-C84-C85-C86</f>
        <v>1723927.6669999999</v>
      </c>
      <c r="D87" s="15">
        <f>D83-D84-D85-D86</f>
        <v>1379874.6180000005</v>
      </c>
      <c r="E87" s="12">
        <f t="shared" si="2"/>
        <v>80.042489276900767</v>
      </c>
    </row>
    <row r="88" spans="1:10">
      <c r="A88" s="59" t="s">
        <v>44</v>
      </c>
      <c r="B88" s="11">
        <f>B13+B22+B41+B34+B55+B60+B62+B65+B67+B72+B80+B48</f>
        <v>851062.01399999997</v>
      </c>
      <c r="C88" s="11">
        <f>C13+C22+C41+C34+C55+C60+C62+C65+C67+C72+C80+C48</f>
        <v>765345.75600000005</v>
      </c>
      <c r="D88" s="11">
        <f>D13+D22+D41+D34+D55+D60+D62+D65+D67+D72+D80+D48</f>
        <v>270631.495</v>
      </c>
      <c r="E88" s="12">
        <f t="shared" si="2"/>
        <v>35.360684093216555</v>
      </c>
    </row>
    <row r="89" spans="1:10">
      <c r="A89" s="59" t="s">
        <v>65</v>
      </c>
      <c r="B89" s="11">
        <f>SUM(B81)</f>
        <v>25360.832999999999</v>
      </c>
      <c r="C89" s="11">
        <f>SUM(C81)</f>
        <v>23579.125</v>
      </c>
      <c r="D89" s="11">
        <f>SUM(D81)</f>
        <v>18000</v>
      </c>
      <c r="E89" s="12">
        <f t="shared" si="2"/>
        <v>76.338710617972467</v>
      </c>
    </row>
    <row r="90" spans="1:10" ht="28.5">
      <c r="A90" s="59" t="s">
        <v>66</v>
      </c>
      <c r="B90" s="11">
        <f>SUM(B73)</f>
        <v>2589.8000000000002</v>
      </c>
      <c r="C90" s="11">
        <f>SUM(C73)</f>
        <v>1989.8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B5" sqref="B5:E90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2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3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5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7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10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2017-09-04T13:06:24Z</cp:lastPrinted>
  <dcterms:created xsi:type="dcterms:W3CDTF">2015-04-07T07:35:57Z</dcterms:created>
  <dcterms:modified xsi:type="dcterms:W3CDTF">2017-09-04T13:07:07Z</dcterms:modified>
</cp:coreProperties>
</file>