
<file path=[Content_Types].xml><?xml version="1.0" encoding="utf-8"?>
<Types xmlns="http://schemas.openxmlformats.org/package/2006/content-types">
  <Override PartName="/xl/revisions/revisionLog112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9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25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1721.xml" ContentType="application/vnd.openxmlformats-officedocument.spreadsheetml.revisionLog+xml"/>
  <Override PartName="/xl/revisions/revisionLog123.xml" ContentType="application/vnd.openxmlformats-officedocument.spreadsheetml.revisionLog+xml"/>
  <Default Extension="xml" ContentType="application/xml"/>
  <Override PartName="/xl/revisions/revisionLog2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53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531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0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612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3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24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2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20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612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53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C86"/>
  <c r="C85"/>
  <c r="C84"/>
  <c r="E84" s="1"/>
  <c r="E81"/>
  <c r="D80"/>
  <c r="D75" s="1"/>
  <c r="C80"/>
  <c r="E80" s="1"/>
  <c r="B80"/>
  <c r="C79"/>
  <c r="B79"/>
  <c r="D76"/>
  <c r="D79" s="1"/>
  <c r="B75"/>
  <c r="E74"/>
  <c r="E73"/>
  <c r="E72"/>
  <c r="D71"/>
  <c r="E71" s="1"/>
  <c r="C71"/>
  <c r="B71"/>
  <c r="E70"/>
  <c r="E69"/>
  <c r="D68"/>
  <c r="C68"/>
  <c r="E68" s="1"/>
  <c r="B68"/>
  <c r="E67"/>
  <c r="D66"/>
  <c r="C66"/>
  <c r="E66" s="1"/>
  <c r="B66"/>
  <c r="C65"/>
  <c r="E65" s="1"/>
  <c r="B65"/>
  <c r="B63" s="1"/>
  <c r="E64"/>
  <c r="D63"/>
  <c r="E63" s="1"/>
  <c r="C63"/>
  <c r="D62"/>
  <c r="E62" s="1"/>
  <c r="C62"/>
  <c r="C88" s="1"/>
  <c r="B62"/>
  <c r="B88" s="1"/>
  <c r="D61"/>
  <c r="E61" s="1"/>
  <c r="C61"/>
  <c r="B61"/>
  <c r="E60"/>
  <c r="C59"/>
  <c r="B59"/>
  <c r="D58"/>
  <c r="D59" s="1"/>
  <c r="E59" s="1"/>
  <c r="E57"/>
  <c r="D57"/>
  <c r="D56"/>
  <c r="E56" s="1"/>
  <c r="C56"/>
  <c r="B56"/>
  <c r="E55"/>
  <c r="E54"/>
  <c r="D54"/>
  <c r="C54"/>
  <c r="E53"/>
  <c r="B53"/>
  <c r="B86" s="1"/>
  <c r="E52"/>
  <c r="B52"/>
  <c r="B85" s="1"/>
  <c r="E51"/>
  <c r="B51"/>
  <c r="B84" s="1"/>
  <c r="E50"/>
  <c r="B50"/>
  <c r="B54" s="1"/>
  <c r="E49"/>
  <c r="D49"/>
  <c r="C49"/>
  <c r="B49"/>
  <c r="E48"/>
  <c r="C47"/>
  <c r="B47"/>
  <c r="E46"/>
  <c r="E45"/>
  <c r="E44"/>
  <c r="E43"/>
  <c r="D43"/>
  <c r="D47" s="1"/>
  <c r="D42"/>
  <c r="C42"/>
  <c r="E42" s="1"/>
  <c r="B42"/>
  <c r="D41"/>
  <c r="E41" s="1"/>
  <c r="C40"/>
  <c r="B40"/>
  <c r="E39"/>
  <c r="D39"/>
  <c r="D38"/>
  <c r="E38" s="1"/>
  <c r="E37"/>
  <c r="D37"/>
  <c r="D40" s="1"/>
  <c r="E40" s="1"/>
  <c r="D36"/>
  <c r="D35" s="1"/>
  <c r="E35" s="1"/>
  <c r="C35"/>
  <c r="B35"/>
  <c r="E34"/>
  <c r="D34"/>
  <c r="E33"/>
  <c r="E32"/>
  <c r="E31"/>
  <c r="D31"/>
  <c r="C31"/>
  <c r="B31"/>
  <c r="E30"/>
  <c r="D30"/>
  <c r="C30"/>
  <c r="B30"/>
  <c r="E29"/>
  <c r="E28"/>
  <c r="E27"/>
  <c r="E26"/>
  <c r="E25"/>
  <c r="E24"/>
  <c r="D24"/>
  <c r="D23"/>
  <c r="E23" s="1"/>
  <c r="C23"/>
  <c r="B23"/>
  <c r="D22"/>
  <c r="E22" s="1"/>
  <c r="B21"/>
  <c r="D15"/>
  <c r="D21" s="1"/>
  <c r="C15"/>
  <c r="E15" s="1"/>
  <c r="B15"/>
  <c r="B83" s="1"/>
  <c r="B87" s="1"/>
  <c r="C14"/>
  <c r="B14"/>
  <c r="E13"/>
  <c r="D13"/>
  <c r="D88" s="1"/>
  <c r="E88" s="1"/>
  <c r="C12"/>
  <c r="B12"/>
  <c r="D11"/>
  <c r="D12" s="1"/>
  <c r="E12" s="1"/>
  <c r="E10"/>
  <c r="D10"/>
  <c r="E9"/>
  <c r="E8"/>
  <c r="D8"/>
  <c r="D85" s="1"/>
  <c r="D7"/>
  <c r="D84" s="1"/>
  <c r="E6"/>
  <c r="D6"/>
  <c r="D83" s="1"/>
  <c r="D5"/>
  <c r="C5"/>
  <c r="B5"/>
  <c r="B82" s="1"/>
  <c r="C62" i="1"/>
  <c r="C65"/>
  <c r="B65"/>
  <c r="B62"/>
  <c r="B54"/>
  <c r="B53"/>
  <c r="B52"/>
  <c r="B51"/>
  <c r="B50"/>
  <c r="D80"/>
  <c r="C80"/>
  <c r="B80"/>
  <c r="D62"/>
  <c r="D41"/>
  <c r="D34"/>
  <c r="D22"/>
  <c r="D13"/>
  <c r="D76"/>
  <c r="D15"/>
  <c r="D58"/>
  <c r="D57"/>
  <c r="D43"/>
  <c r="D39"/>
  <c r="D38"/>
  <c r="D37"/>
  <c r="D36"/>
  <c r="D24"/>
  <c r="C15"/>
  <c r="B15"/>
  <c r="D11"/>
  <c r="D10"/>
  <c r="D8"/>
  <c r="D7"/>
  <c r="D6"/>
  <c r="C82" i="2" l="1"/>
  <c r="E47"/>
  <c r="E79"/>
  <c r="E86"/>
  <c r="E85"/>
  <c r="E5"/>
  <c r="E7"/>
  <c r="D14"/>
  <c r="E14" s="1"/>
  <c r="E36"/>
  <c r="C75"/>
  <c r="E75" s="1"/>
  <c r="E76"/>
  <c r="D86"/>
  <c r="D87" s="1"/>
  <c r="E11"/>
  <c r="C21"/>
  <c r="E21" s="1"/>
  <c r="E58"/>
  <c r="C83"/>
  <c r="D23" i="1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B68"/>
  <c r="C68"/>
  <c r="D68"/>
  <c r="E69"/>
  <c r="E70"/>
  <c r="B71"/>
  <c r="C71"/>
  <c r="D7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D82" i="2" l="1"/>
  <c r="E82" s="1"/>
  <c r="E83"/>
  <c r="C87"/>
  <c r="E87" s="1"/>
  <c r="E71" i="1"/>
  <c r="E66"/>
  <c r="E24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<sst xmlns="http://schemas.openxmlformats.org/spreadsheetml/2006/main" count="182" uniqueCount="73">
  <si>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</si>
  <si>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</si>
  <si>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</si>
  <si>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</si>
  <si>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</si>
  <si>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</si>
  <si>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</si>
  <si>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</si>
  <si>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</si>
  <si>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</si>
  <si>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</si>
  <si>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</si>
  <si>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</si>
  <si>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</si>
  <si>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</si>
  <si>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</si>
  <si>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</si>
  <si>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</si>
  <si>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</si>
  <si>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</si>
  <si>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</si>
  <si>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</si>
  <si>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</si>
  <si>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</si>
  <si>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</si>
  <si>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</si>
  <si>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</si>
  <si>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</si>
  <si>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</si>
  <si>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</si>
  <si>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</si>
  <si>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</si>
  <si>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</si>
  <si>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</si>
  <si>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</si>
  <si>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</si>
  <si>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</si>
  <si>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</si>
  <si>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</si>
  <si>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</si>
  <si>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</si>
  <si>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</si>
  <si>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</si>
  <si>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</si>
  <si>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</si>
  <si>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</si>
  <si>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</si>
  <si>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</si>
  <si>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</si>
  <si>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</si>
  <si>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</si>
  <si>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</si>
  <si>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</si>
  <si>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</si>
  <si>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</si>
  <si>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</si>
  <si>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</si>
  <si>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</si>
  <si>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</si>
  <si>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</si>
  <si>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</si>
  <si>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</si>
  <si>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</si>
  <si>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</si>
  <si>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</si>
  <si>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</si>
  <si>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</si>
  <si>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</si>
  <si>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План на січень-вересень, з урахуванням змін тис. грн.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</si>
  <si>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</si>
  <si>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 xml:space="preserve">План на январь-сентябрь  с учетом изменений, тыс. грн. 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</si>
  <si>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22 вересня, </t>
    </r>
    <r>
      <rPr>
        <sz val="11"/>
        <rFont val="Times New Roman"/>
        <family val="1"/>
        <charset val="204"/>
      </rPr>
      <t xml:space="preserve">тис. грн.  </t>
    </r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</si>
  <si>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22 сентября,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</si>
</sst>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88" Type="http://schemas.openxmlformats.org/officeDocument/2006/relationships/revisionLog" Target="revisionLog111.xml"/><Relationship Id="rId159" Type="http://schemas.openxmlformats.org/officeDocument/2006/relationships/revisionLog" Target="revisionLog18.xml"/><Relationship Id="rId154" Type="http://schemas.openxmlformats.org/officeDocument/2006/relationships/revisionLog" Target="revisionLog17.xml"/><Relationship Id="rId146" Type="http://schemas.openxmlformats.org/officeDocument/2006/relationships/revisionLog" Target="revisionLog15.xml"/><Relationship Id="rId141" Type="http://schemas.openxmlformats.org/officeDocument/2006/relationships/revisionLog" Target="revisionLog10.xml"/><Relationship Id="rId175" Type="http://schemas.openxmlformats.org/officeDocument/2006/relationships/revisionLog" Target="revisionLog110.xml"/><Relationship Id="rId167" Type="http://schemas.openxmlformats.org/officeDocument/2006/relationships/revisionLog" Target="revisionLog19.xml"/><Relationship Id="rId170" Type="http://schemas.openxmlformats.org/officeDocument/2006/relationships/revisionLog" Target="revisionLog1101.xml"/><Relationship Id="rId162" Type="http://schemas.openxmlformats.org/officeDocument/2006/relationships/revisionLog" Target="revisionLog191.xml"/><Relationship Id="rId183" Type="http://schemas.openxmlformats.org/officeDocument/2006/relationships/revisionLog" Target="revisionLog1111.xml"/><Relationship Id="rId191" Type="http://schemas.openxmlformats.org/officeDocument/2006/relationships/revisionLog" Target="revisionLog11.xml"/><Relationship Id="rId196" Type="http://schemas.openxmlformats.org/officeDocument/2006/relationships/revisionLog" Target="revisionLog25.xml"/><Relationship Id="rId200" Type="http://schemas.openxmlformats.org/officeDocument/2006/relationships/revisionLog" Target="revisionLog14.xml"/><Relationship Id="rId205" Type="http://schemas.openxmlformats.org/officeDocument/2006/relationships/revisionLog" Target="revisionLog12.xml"/><Relationship Id="rId213" Type="http://schemas.openxmlformats.org/officeDocument/2006/relationships/revisionLog" Target="revisionLog13.xml"/><Relationship Id="rId218" Type="http://schemas.openxmlformats.org/officeDocument/2006/relationships/revisionLog" Target="revisionLog16.xml"/><Relationship Id="rId144" Type="http://schemas.openxmlformats.org/officeDocument/2006/relationships/revisionLog" Target="revisionLog152.xml"/><Relationship Id="rId149" Type="http://schemas.openxmlformats.org/officeDocument/2006/relationships/revisionLog" Target="revisionLog1911.xml"/><Relationship Id="rId157" Type="http://schemas.openxmlformats.org/officeDocument/2006/relationships/revisionLog" Target="revisionLog11011.xml"/><Relationship Id="rId178" Type="http://schemas.openxmlformats.org/officeDocument/2006/relationships/revisionLog" Target="revisionLog2.xml"/><Relationship Id="rId152" Type="http://schemas.openxmlformats.org/officeDocument/2006/relationships/revisionLog" Target="revisionLog110111.xml"/><Relationship Id="rId173" Type="http://schemas.openxmlformats.org/officeDocument/2006/relationships/revisionLog" Target="revisionLog114.xml"/><Relationship Id="rId165" Type="http://schemas.openxmlformats.org/officeDocument/2006/relationships/revisionLog" Target="revisionLog113.xml"/><Relationship Id="rId160" Type="http://schemas.openxmlformats.org/officeDocument/2006/relationships/revisionLog" Target="revisionLog112.xml"/><Relationship Id="rId181" Type="http://schemas.openxmlformats.org/officeDocument/2006/relationships/revisionLog" Target="revisionLog24.xml"/><Relationship Id="rId186" Type="http://schemas.openxmlformats.org/officeDocument/2006/relationships/revisionLog" Target="revisionLog115.xml"/><Relationship Id="rId194" Type="http://schemas.openxmlformats.org/officeDocument/2006/relationships/revisionLog" Target="revisionLog6.xml"/><Relationship Id="rId199" Type="http://schemas.openxmlformats.org/officeDocument/2006/relationships/revisionLog" Target="revisionLog141.xml"/><Relationship Id="rId203" Type="http://schemas.openxmlformats.org/officeDocument/2006/relationships/revisionLog" Target="revisionLog116.xml"/><Relationship Id="rId208" Type="http://schemas.openxmlformats.org/officeDocument/2006/relationships/revisionLog" Target="revisionLog131.xml"/><Relationship Id="rId216" Type="http://schemas.openxmlformats.org/officeDocument/2006/relationships/revisionLog" Target="revisionLog161.xml"/><Relationship Id="rId164" Type="http://schemas.openxmlformats.org/officeDocument/2006/relationships/revisionLog" Target="revisionLog1132.xml"/><Relationship Id="rId177" Type="http://schemas.openxmlformats.org/officeDocument/2006/relationships/revisionLog" Target="revisionLog11111.xml"/><Relationship Id="rId185" Type="http://schemas.openxmlformats.org/officeDocument/2006/relationships/revisionLog" Target="revisionLog1153.xml"/><Relationship Id="rId198" Type="http://schemas.openxmlformats.org/officeDocument/2006/relationships/revisionLog" Target="revisionLog27.xml"/><Relationship Id="rId151" Type="http://schemas.openxmlformats.org/officeDocument/2006/relationships/revisionLog" Target="revisionLog1171.xml"/><Relationship Id="rId148" Type="http://schemas.openxmlformats.org/officeDocument/2006/relationships/revisionLog" Target="revisionLog11611.xml"/><Relationship Id="rId143" Type="http://schemas.openxmlformats.org/officeDocument/2006/relationships/revisionLog" Target="revisionLog21.xml"/><Relationship Id="rId156" Type="http://schemas.openxmlformats.org/officeDocument/2006/relationships/revisionLog" Target="revisionLog1121.xml"/><Relationship Id="rId169" Type="http://schemas.openxmlformats.org/officeDocument/2006/relationships/revisionLog" Target="revisionLog23.xml"/><Relationship Id="rId211" Type="http://schemas.openxmlformats.org/officeDocument/2006/relationships/revisionLog" Target="revisionLog1611.xml"/><Relationship Id="rId147" Type="http://schemas.openxmlformats.org/officeDocument/2006/relationships/revisionLog" Target="revisionLog11211.xml"/><Relationship Id="rId168" Type="http://schemas.openxmlformats.org/officeDocument/2006/relationships/revisionLog" Target="revisionLog22.xml"/><Relationship Id="rId202" Type="http://schemas.openxmlformats.org/officeDocument/2006/relationships/revisionLog" Target="revisionLog1161.xml"/><Relationship Id="rId180" Type="http://schemas.openxmlformats.org/officeDocument/2006/relationships/revisionLog" Target="revisionLog4.xml"/><Relationship Id="rId172" Type="http://schemas.openxmlformats.org/officeDocument/2006/relationships/revisionLog" Target="revisionLog120.xml"/><Relationship Id="rId193" Type="http://schemas.openxmlformats.org/officeDocument/2006/relationships/revisionLog" Target="revisionLog5.xml"/><Relationship Id="rId207" Type="http://schemas.openxmlformats.org/officeDocument/2006/relationships/revisionLog" Target="revisionLog1311.xml"/><Relationship Id="rId210" Type="http://schemas.openxmlformats.org/officeDocument/2006/relationships/revisionLog" Target="revisionLog16111.xml"/><Relationship Id="rId215" Type="http://schemas.openxmlformats.org/officeDocument/2006/relationships/revisionLog" Target="revisionLog117.xml"/><Relationship Id="rId163" Type="http://schemas.openxmlformats.org/officeDocument/2006/relationships/revisionLog" Target="revisionLog11531.xml"/><Relationship Id="rId197" Type="http://schemas.openxmlformats.org/officeDocument/2006/relationships/revisionLog" Target="revisionLog26.xml"/><Relationship Id="rId150" Type="http://schemas.openxmlformats.org/officeDocument/2006/relationships/revisionLog" Target="revisionLog1131.xml"/><Relationship Id="rId142" Type="http://schemas.openxmlformats.org/officeDocument/2006/relationships/revisionLog" Target="revisionLog20.xml"/><Relationship Id="rId176" Type="http://schemas.openxmlformats.org/officeDocument/2006/relationships/revisionLog" Target="revisionLog111111.xml"/><Relationship Id="rId171" Type="http://schemas.openxmlformats.org/officeDocument/2006/relationships/revisionLog" Target="revisionLog11612.xml"/><Relationship Id="rId155" Type="http://schemas.openxmlformats.org/officeDocument/2006/relationships/revisionLog" Target="revisionLog1141.xml"/><Relationship Id="rId184" Type="http://schemas.openxmlformats.org/officeDocument/2006/relationships/revisionLog" Target="revisionLog1172.xml"/><Relationship Id="rId189" Type="http://schemas.openxmlformats.org/officeDocument/2006/relationships/revisionLog" Target="revisionLog118.xml"/><Relationship Id="rId192" Type="http://schemas.openxmlformats.org/officeDocument/2006/relationships/revisionLog" Target="revisionLog1411.xml"/><Relationship Id="rId206" Type="http://schemas.openxmlformats.org/officeDocument/2006/relationships/revisionLog" Target="revisionLog13111.xml"/><Relationship Id="rId219" Type="http://schemas.openxmlformats.org/officeDocument/2006/relationships/revisionLog" Target="revisionLog119.xml"/><Relationship Id="rId201" Type="http://schemas.openxmlformats.org/officeDocument/2006/relationships/revisionLog" Target="revisionLog1191.xml"/><Relationship Id="rId214" Type="http://schemas.openxmlformats.org/officeDocument/2006/relationships/revisionLog" Target="revisionLog121.xml"/><Relationship Id="rId158" Type="http://schemas.openxmlformats.org/officeDocument/2006/relationships/revisionLog" Target="revisionLog115311.xml"/><Relationship Id="rId153" Type="http://schemas.openxmlformats.org/officeDocument/2006/relationships/revisionLog" Target="revisionLog1181.xml"/><Relationship Id="rId140" Type="http://schemas.openxmlformats.org/officeDocument/2006/relationships/revisionLog" Target="revisionLog9.xml"/><Relationship Id="rId195" Type="http://schemas.openxmlformats.org/officeDocument/2006/relationships/revisionLog" Target="revisionLog14111.xml"/><Relationship Id="rId145" Type="http://schemas.openxmlformats.org/officeDocument/2006/relationships/revisionLog" Target="revisionLog1153111.xml"/><Relationship Id="rId187" Type="http://schemas.openxmlformats.org/officeDocument/2006/relationships/revisionLog" Target="revisionLog122.xml"/><Relationship Id="rId161" Type="http://schemas.openxmlformats.org/officeDocument/2006/relationships/revisionLog" Target="revisionLog11911.xml"/><Relationship Id="rId174" Type="http://schemas.openxmlformats.org/officeDocument/2006/relationships/revisionLog" Target="revisionLog11721.xml"/><Relationship Id="rId166" Type="http://schemas.openxmlformats.org/officeDocument/2006/relationships/revisionLog" Target="revisionLog116121.xml"/><Relationship Id="rId179" Type="http://schemas.openxmlformats.org/officeDocument/2006/relationships/revisionLog" Target="revisionLog3.xml"/><Relationship Id="rId182" Type="http://schemas.openxmlformats.org/officeDocument/2006/relationships/revisionLog" Target="revisionLog1211.xml"/><Relationship Id="rId209" Type="http://schemas.openxmlformats.org/officeDocument/2006/relationships/revisionLog" Target="revisionLog161111.xml"/><Relationship Id="rId217" Type="http://schemas.openxmlformats.org/officeDocument/2006/relationships/revisionLog" Target="revisionLog123.xml"/><Relationship Id="rId204" Type="http://schemas.openxmlformats.org/officeDocument/2006/relationships/revisionLog" Target="revisionLog124.xml"/><Relationship Id="rId190" Type="http://schemas.openxmlformats.org/officeDocument/2006/relationships/revisionLog" Target="revisionLog1231.xml"/><Relationship Id="rId212" Type="http://schemas.openxmlformats.org/officeDocument/2006/relationships/revisionLog" Target="revisionLog125.xml"/><Relationship Id="rId22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E6408CD-3E53-4D4A-9F9E-DF23E3FF0CD0}" diskRevisions="1" revisionId="10760" version="82">
  <header guid="{DE90BB95-3153-4DDB-89AB-B8CD754B4BFD}" dateTime="2017-08-28T10:26:31" maxSheetId="3" userName="user" r:id="rId140">
    <sheetIdMap count="2">
      <sheetId val="1"/>
      <sheetId val="2"/>
    </sheetIdMap>
  </header>
  <header guid="{175C9169-6FA6-4A29-BD24-D33D7D2D5702}" dateTime="2017-08-28T10:30:04" maxSheetId="3" userName="user" r:id="rId141" minRId="9061" maxRId="9067">
    <sheetIdMap count="2">
      <sheetId val="1"/>
      <sheetId val="2"/>
    </sheetIdMap>
  </header>
  <header guid="{6BCEB44C-C55A-4188-B65A-885C9504B034}" dateTime="2017-08-28T10:33:15" maxSheetId="3" userName="user" r:id="rId142" minRId="9070" maxRId="9072">
    <sheetIdMap count="2">
      <sheetId val="1"/>
      <sheetId val="2"/>
    </sheetIdMap>
  </header>
  <header guid="{654F0115-489A-47D7-88AA-7C0163C4ED9B}" dateTime="2017-08-28T10:37:36" maxSheetId="3" userName="user" r:id="rId143" minRId="9073" maxRId="9074">
    <sheetIdMap count="2">
      <sheetId val="1"/>
      <sheetId val="2"/>
    </sheetIdMap>
  </header>
  <header guid="{8725E785-9F2E-4366-B783-6290ACA24245}" dateTime="2017-08-28T14:50:41" maxSheetId="3" userName="user416a" r:id="rId144" minRId="9075" maxRId="9081">
    <sheetIdMap count="2">
      <sheetId val="1"/>
      <sheetId val="2"/>
    </sheetIdMap>
  </header>
  <header guid="{4020FD6D-86EB-47E0-9E6F-35C319D0E4CF}" dateTime="2017-08-28T14:52:47" maxSheetId="3" userName="user416a" r:id="rId145" minRId="9084" maxRId="9091">
    <sheetIdMap count="2">
      <sheetId val="1"/>
      <sheetId val="2"/>
    </sheetIdMap>
  </header>
  <header guid="{66FFF70F-5B99-47CB-B6B6-C1D1AADC2955}" dateTime="2017-08-28T14:54:13" maxSheetId="3" userName="user416a" r:id="rId146" minRId="9094" maxRId="9097">
    <sheetIdMap count="2">
      <sheetId val="1"/>
      <sheetId val="2"/>
    </sheetIdMap>
  </header>
  <header guid="{5393A069-FA21-48A9-B9FA-8473FD4F3282}" dateTime="2017-08-28T14:57:55" maxSheetId="3" userName="user416a" r:id="rId147" minRId="9100" maxRId="9103">
    <sheetIdMap count="2">
      <sheetId val="1"/>
      <sheetId val="2"/>
    </sheetIdMap>
  </header>
  <header guid="{FE8E49D1-4C4B-4111-8F88-DEE66FD2B1E6}" dateTime="2017-08-28T15:00:17" maxSheetId="3" userName="user416a" r:id="rId148" minRId="9106" maxRId="9107">
    <sheetIdMap count="2">
      <sheetId val="1"/>
      <sheetId val="2"/>
    </sheetIdMap>
  </header>
  <header guid="{B46C4359-3BC4-4AE5-A35E-BBFDF46B75F2}" dateTime="2017-08-28T15:11:42" maxSheetId="3" userName="user416a" r:id="rId149" minRId="9110" maxRId="9117">
    <sheetIdMap count="2">
      <sheetId val="1"/>
      <sheetId val="2"/>
    </sheetIdMap>
  </header>
  <header guid="{9925A88F-3DC5-4CED-837B-35339934CF1B}" dateTime="2017-08-28T15:12:01" maxSheetId="3" userName="user416a" r:id="rId150" minRId="9120" maxRId="9337">
    <sheetIdMap count="2">
      <sheetId val="1"/>
      <sheetId val="2"/>
    </sheetIdMap>
  </header>
  <header guid="{82B92D52-B7D3-4E23-996D-1D7B0C7DBF87}" dateTime="2017-08-28T15:21:44" maxSheetId="3" userName="user416a" r:id="rId151">
    <sheetIdMap count="2">
      <sheetId val="1"/>
      <sheetId val="2"/>
    </sheetIdMap>
  </header>
  <header guid="{7808DA3D-A01B-4F1C-9BB7-E26E81A2B08B}" dateTime="2017-09-01T11:53:53" maxSheetId="3" userName="user416a" r:id="rId152" minRId="9342" maxRId="9343">
    <sheetIdMap count="2">
      <sheetId val="1"/>
      <sheetId val="2"/>
    </sheetIdMap>
  </header>
  <header guid="{825BE9F5-3F29-4EA0-A2F8-915E2DCE07E3}" dateTime="2017-09-01T12:06:52" maxSheetId="3" userName="user416a" r:id="rId153">
    <sheetIdMap count="2">
      <sheetId val="1"/>
      <sheetId val="2"/>
    </sheetIdMap>
  </header>
  <header guid="{15AED65F-7E96-4EC0-A495-E2132BFDB0F4}" dateTime="2017-09-01T12:10:33" maxSheetId="3" userName="user416a" r:id="rId154">
    <sheetIdMap count="2">
      <sheetId val="1"/>
      <sheetId val="2"/>
    </sheetIdMap>
  </header>
  <header guid="{CEE8028E-D67F-4BB4-A00B-CF2F6A0C15EE}" dateTime="2017-09-01T12:11:14" maxSheetId="3" userName="user416a" r:id="rId155">
    <sheetIdMap count="2">
      <sheetId val="1"/>
      <sheetId val="2"/>
    </sheetIdMap>
  </header>
  <header guid="{CE3ACC3E-8006-4249-960B-7FC18C989CAC}" dateTime="2017-09-01T13:22:34" maxSheetId="3" userName="user416a" r:id="rId156">
    <sheetIdMap count="2">
      <sheetId val="1"/>
      <sheetId val="2"/>
    </sheetIdMap>
  </header>
  <header guid="{3500996C-CD79-488B-B050-40569D21F418}" dateTime="2017-09-01T13:23:31" maxSheetId="3" userName="user416a" r:id="rId157">
    <sheetIdMap count="2">
      <sheetId val="1"/>
      <sheetId val="2"/>
    </sheetIdMap>
  </header>
  <header guid="{89D0BBA8-A4CC-47B1-A052-E6716BFF339B}" dateTime="2017-09-01T13:24:59" maxSheetId="3" userName="user416a" r:id="rId158">
    <sheetIdMap count="2">
      <sheetId val="1"/>
      <sheetId val="2"/>
    </sheetIdMap>
  </header>
  <header guid="{A6FB5E4C-310E-42DF-AF50-EC5BE46062CA}" dateTime="2017-09-01T13:30:47" maxSheetId="3" userName="user416a" r:id="rId159" minRId="9358" maxRId="9361">
    <sheetIdMap count="2">
      <sheetId val="1"/>
      <sheetId val="2"/>
    </sheetIdMap>
  </header>
  <header guid="{BA0A1050-4AB5-43D0-9294-7048756D4058}" dateTime="2017-09-01T14:15:08" maxSheetId="3" userName="user416a" r:id="rId160" minRId="9364" maxRId="9373">
    <sheetIdMap count="2">
      <sheetId val="1"/>
      <sheetId val="2"/>
    </sheetIdMap>
  </header>
  <header guid="{DB32CDF8-4FED-4D9A-8320-51D167C3787E}" dateTime="2017-09-01T14:15:18" maxSheetId="3" userName="user416a" r:id="rId161">
    <sheetIdMap count="2">
      <sheetId val="1"/>
      <sheetId val="2"/>
    </sheetIdMap>
  </header>
  <header guid="{7E2AA9CB-ECE6-4D28-A978-5F1FC0E4E41E}" dateTime="2017-09-01T14:18:21" maxSheetId="3" userName="user416a" r:id="rId162" minRId="9378">
    <sheetIdMap count="2">
      <sheetId val="1"/>
      <sheetId val="2"/>
    </sheetIdMap>
  </header>
  <header guid="{0C057119-7054-42C7-B362-2D307B4E5473}" dateTime="2017-09-01T14:22:28" maxSheetId="3" userName="user416a" r:id="rId163" minRId="9381" maxRId="9393">
    <sheetIdMap count="2">
      <sheetId val="1"/>
      <sheetId val="2"/>
    </sheetIdMap>
  </header>
  <header guid="{D802ACE3-86C3-4D74-947A-36F649ABD54D}" dateTime="2017-09-01T14:24:59" maxSheetId="3" userName="user416a" r:id="rId164" minRId="9396">
    <sheetIdMap count="2">
      <sheetId val="1"/>
      <sheetId val="2"/>
    </sheetIdMap>
  </header>
  <header guid="{0D5C61DD-ACA3-494A-8C1C-99E25199DC4D}" dateTime="2017-09-01T14:27:45" maxSheetId="3" userName="user416a" r:id="rId165">
    <sheetIdMap count="2">
      <sheetId val="1"/>
      <sheetId val="2"/>
    </sheetIdMap>
  </header>
  <header guid="{6A1E203D-1812-4C23-A060-E1235E480EC5}" dateTime="2017-09-01T14:28:09" maxSheetId="3" userName="user416a" r:id="rId166">
    <sheetIdMap count="2">
      <sheetId val="1"/>
      <sheetId val="2"/>
    </sheetIdMap>
  </header>
  <header guid="{0FFAA23B-B09C-41C1-A1C1-773488C5B629}" dateTime="2017-09-01T14:29:46" maxSheetId="3" userName="user416a" r:id="rId167" minRId="9403" maxRId="9408">
    <sheetIdMap count="2">
      <sheetId val="1"/>
      <sheetId val="2"/>
    </sheetIdMap>
  </header>
  <header guid="{FB13810D-B4C9-48F1-AA12-7F521EEF3D2D}" dateTime="2017-09-04T12:07:26" maxSheetId="3" userName="user" r:id="rId168" minRId="9411" maxRId="9419">
    <sheetIdMap count="2">
      <sheetId val="1"/>
      <sheetId val="2"/>
    </sheetIdMap>
  </header>
  <header guid="{B3F460FF-3023-43C5-95F1-3A2C829AA88E}" dateTime="2017-09-04T12:10:42" maxSheetId="3" userName="user" r:id="rId169" minRId="9422" maxRId="9424">
    <sheetIdMap count="2">
      <sheetId val="1"/>
      <sheetId val="2"/>
    </sheetIdMap>
  </header>
  <header guid="{A6DA72D2-9277-4433-A4DA-B7F0AD9E2665}" dateTime="2017-09-04T15:44:29" maxSheetId="3" userName="user416a" r:id="rId170" minRId="9425" maxRId="9434">
    <sheetIdMap count="2">
      <sheetId val="1"/>
      <sheetId val="2"/>
    </sheetIdMap>
  </header>
  <header guid="{71E093F3-5302-43DC-94E9-275E0DA9AD50}" dateTime="2017-09-04T15:48:42" maxSheetId="3" userName="user416a" r:id="rId171" minRId="9437" maxRId="9460">
    <sheetIdMap count="2">
      <sheetId val="1"/>
      <sheetId val="2"/>
    </sheetIdMap>
  </header>
  <header guid="{790F2EE5-13E2-4092-88C5-22632DDB8BF7}" dateTime="2017-09-04T15:55:34" maxSheetId="3" userName="user416a" r:id="rId172" minRId="9463" maxRId="9466">
    <sheetIdMap count="2">
      <sheetId val="1"/>
      <sheetId val="2"/>
    </sheetIdMap>
  </header>
  <header guid="{9A336F31-3F97-418E-BAE8-7920F23C78F3}" dateTime="2017-09-04T16:01:40" maxSheetId="3" userName="user416a" r:id="rId173" minRId="9469" maxRId="9486">
    <sheetIdMap count="2">
      <sheetId val="1"/>
      <sheetId val="2"/>
    </sheetIdMap>
  </header>
  <header guid="{E3528EC0-CFCA-4A26-9BEF-1BCB6B62F4C6}" dateTime="2017-09-04T16:02:25" maxSheetId="3" userName="user416a" r:id="rId174">
    <sheetIdMap count="2">
      <sheetId val="1"/>
      <sheetId val="2"/>
    </sheetIdMap>
  </header>
  <header guid="{3F3B6BA7-2487-4D4C-A154-66923199A2AC}" dateTime="2017-09-04T16:02:42" maxSheetId="3" userName="user416a" r:id="rId175" minRId="9491" maxRId="9743">
    <sheetIdMap count="2">
      <sheetId val="1"/>
      <sheetId val="2"/>
    </sheetIdMap>
  </header>
  <header guid="{A86C5626-81F1-4D9C-9404-89E9231CBA47}" dateTime="2017-09-04T16:07:07" maxSheetId="3" userName="user416a" r:id="rId176">
    <sheetIdMap count="2">
      <sheetId val="1"/>
      <sheetId val="2"/>
    </sheetIdMap>
  </header>
  <header guid="{157209AB-3DFF-4223-9FB5-6202A774B912}" dateTime="2017-09-08T11:55:06" maxSheetId="3" userName="user416a" r:id="rId177" minRId="9748" maxRId="9749">
    <sheetIdMap count="2">
      <sheetId val="1"/>
      <sheetId val="2"/>
    </sheetIdMap>
  </header>
  <header guid="{2B8D2427-6603-4CEB-8F6F-68A7771BB391}" dateTime="2017-09-11T10:01:48" maxSheetId="3" userName="user" r:id="rId178" minRId="9752" maxRId="9754">
    <sheetIdMap count="2">
      <sheetId val="1"/>
      <sheetId val="2"/>
    </sheetIdMap>
  </header>
  <header guid="{E44B560B-094D-4376-8FDE-4CD675E899B4}" dateTime="2017-09-11T10:04:00" maxSheetId="3" userName="user" r:id="rId179" minRId="9757" maxRId="9760">
    <sheetIdMap count="2">
      <sheetId val="1"/>
      <sheetId val="2"/>
    </sheetIdMap>
  </header>
  <header guid="{7E4AD8CD-27EB-4D81-AB16-676C63C92023}" dateTime="2017-09-11T10:05:51" maxSheetId="3" userName="user" r:id="rId180" minRId="9761" maxRId="9763">
    <sheetIdMap count="2">
      <sheetId val="1"/>
      <sheetId val="2"/>
    </sheetIdMap>
  </header>
  <header guid="{3BAF792A-7368-4ADF-886C-579B5380525B}" dateTime="2017-09-11T10:21:41" maxSheetId="3" userName="user" r:id="rId181" minRId="9764">
    <sheetIdMap count="2">
      <sheetId val="1"/>
      <sheetId val="2"/>
    </sheetIdMap>
  </header>
  <header guid="{9B540F6C-E46F-4391-8159-DD9C87BFC832}" dateTime="2017-09-11T15:29:57" maxSheetId="3" userName="user416a" r:id="rId182" minRId="9765" maxRId="9788">
    <sheetIdMap count="2">
      <sheetId val="1"/>
      <sheetId val="2"/>
    </sheetIdMap>
  </header>
  <header guid="{BFC0E506-2DC5-4694-9E80-DD40DFCD5C98}" dateTime="2017-09-11T15:31:12" maxSheetId="3" userName="user416a" r:id="rId183" minRId="9791" maxRId="9793">
    <sheetIdMap count="2">
      <sheetId val="1"/>
      <sheetId val="2"/>
    </sheetIdMap>
  </header>
  <header guid="{687D7BC5-995A-4A2D-976C-2A137657987B}" dateTime="2017-09-11T15:37:40" maxSheetId="3" userName="user416a" r:id="rId184" minRId="9796" maxRId="9798">
    <sheetIdMap count="2">
      <sheetId val="1"/>
      <sheetId val="2"/>
    </sheetIdMap>
  </header>
  <header guid="{684EDE55-87D8-410D-B429-47EBEEE261AA}" dateTime="2017-09-11T15:40:25" maxSheetId="3" userName="user416a" r:id="rId185" minRId="9801">
    <sheetIdMap count="2">
      <sheetId val="1"/>
      <sheetId val="2"/>
    </sheetIdMap>
  </header>
  <header guid="{0AF96C29-BB4A-400C-89EF-3B13649B1FBD}" dateTime="2017-09-11T16:06:00" maxSheetId="3" userName="user416a" r:id="rId186" minRId="9804" maxRId="9812">
    <sheetIdMap count="2">
      <sheetId val="1"/>
      <sheetId val="2"/>
    </sheetIdMap>
  </header>
  <header guid="{825112B5-8BCC-40CA-AD86-1F421F2B8A50}" dateTime="2017-09-11T16:06:43" maxSheetId="3" userName="user416a" r:id="rId187">
    <sheetIdMap count="2">
      <sheetId val="1"/>
      <sheetId val="2"/>
    </sheetIdMap>
  </header>
  <header guid="{2D7FDC28-8DBE-4E03-A215-C02DC7780EDB}" dateTime="2017-09-11T16:08:46" maxSheetId="3" userName="user416a" r:id="rId188" minRId="9817">
    <sheetIdMap count="2">
      <sheetId val="1"/>
      <sheetId val="2"/>
    </sheetIdMap>
  </header>
  <header guid="{1E0493A0-466A-48AA-B2AA-3C86FD2C2F87}" dateTime="2017-09-11T16:09:01" maxSheetId="3" userName="user416a" r:id="rId189" minRId="9820" maxRId="10045">
    <sheetIdMap count="2">
      <sheetId val="1"/>
      <sheetId val="2"/>
    </sheetIdMap>
  </header>
  <header guid="{E36AE196-8B80-40BA-8F0B-015BD28BD5F7}" dateTime="2017-09-11T16:13:00" maxSheetId="3" userName="user416a" r:id="rId190">
    <sheetIdMap count="2">
      <sheetId val="1"/>
      <sheetId val="2"/>
    </sheetIdMap>
  </header>
  <header guid="{E1DE3B8F-DDAE-461A-A2A8-F9CCDB0B15EF}" dateTime="2017-09-18T08:49:43" maxSheetId="3" userName="user416a" r:id="rId191" minRId="10050" maxRId="10051">
    <sheetIdMap count="2">
      <sheetId val="1"/>
      <sheetId val="2"/>
    </sheetIdMap>
  </header>
  <header guid="{B43E7179-2565-4C63-911A-22E4A09396FE}" dateTime="2017-09-18T08:49:50" maxSheetId="3" userName="user416a" r:id="rId192">
    <sheetIdMap count="2">
      <sheetId val="1"/>
      <sheetId val="2"/>
    </sheetIdMap>
  </header>
  <header guid="{5B49E5A7-92CE-4944-81F0-E6C1B9FBCF94}" dateTime="2017-09-18T09:48:07" maxSheetId="3" userName="user" r:id="rId193" minRId="10056">
    <sheetIdMap count="2">
      <sheetId val="1"/>
      <sheetId val="2"/>
    </sheetIdMap>
  </header>
  <header guid="{90561844-A78F-4F52-89D3-90586D5A64D4}" dateTime="2017-09-18T09:49:03" maxSheetId="3" userName="user" r:id="rId194" minRId="10059">
    <sheetIdMap count="2">
      <sheetId val="1"/>
      <sheetId val="2"/>
    </sheetIdMap>
  </header>
  <header guid="{88DECB42-5921-4BE3-AAF2-1D5C08CB5EB3}" dateTime="2017-09-18T09:57:11" maxSheetId="3" userName="user" r:id="rId195" minRId="10060">
    <sheetIdMap count="2">
      <sheetId val="1"/>
      <sheetId val="2"/>
    </sheetIdMap>
  </header>
  <header guid="{426BB608-5A0E-4650-8A94-8A1231045908}" dateTime="2017-09-18T09:58:47" maxSheetId="3" userName="user" r:id="rId196" minRId="10061">
    <sheetIdMap count="2">
      <sheetId val="1"/>
      <sheetId val="2"/>
    </sheetIdMap>
  </header>
  <header guid="{F30DD69D-25D0-47E6-B61E-D654F7C4C253}" dateTime="2017-09-18T10:00:53" maxSheetId="3" userName="user" r:id="rId197" minRId="10062">
    <sheetIdMap count="2">
      <sheetId val="1"/>
      <sheetId val="2"/>
    </sheetIdMap>
  </header>
  <header guid="{57F3B277-ECEE-4E4A-9036-04C355B5B23F}" dateTime="2017-09-18T10:05:56" maxSheetId="3" userName="user" r:id="rId198" minRId="10063" maxRId="10067">
    <sheetIdMap count="2">
      <sheetId val="1"/>
      <sheetId val="2"/>
    </sheetIdMap>
  </header>
  <header guid="{FC36036B-4F07-4495-AE73-268DB8711C6C}" dateTime="2017-09-18T15:03:06" maxSheetId="3" userName="user416a" r:id="rId199">
    <sheetIdMap count="2">
      <sheetId val="1"/>
      <sheetId val="2"/>
    </sheetIdMap>
  </header>
  <header guid="{242802F6-EB46-4A90-B7D9-2EE37B7CE105}" dateTime="2017-09-18T15:15:43" maxSheetId="3" userName="user416a" r:id="rId200" minRId="10070" maxRId="10079">
    <sheetIdMap count="2">
      <sheetId val="1"/>
      <sheetId val="2"/>
    </sheetIdMap>
  </header>
  <header guid="{DB86263D-575A-42DB-9D48-0122FAF8A49D}" dateTime="2017-09-18T15:23:11" maxSheetId="3" userName="user416a" r:id="rId201" minRId="10082" maxRId="10085">
    <sheetIdMap count="2">
      <sheetId val="1"/>
      <sheetId val="2"/>
    </sheetIdMap>
  </header>
  <header guid="{79C81698-5652-4504-BC09-19CA26F7F555}" dateTime="2017-09-18T16:16:52" maxSheetId="3" userName="user416a" r:id="rId202" minRId="10088" maxRId="10111">
    <sheetIdMap count="2">
      <sheetId val="1"/>
      <sheetId val="2"/>
    </sheetIdMap>
  </header>
  <header guid="{96339A3F-0BE2-4EE6-8594-2D0C0A95129F}" dateTime="2017-09-18T16:17:06" maxSheetId="3" userName="user416a" r:id="rId203" minRId="10114" maxRId="10336">
    <sheetIdMap count="2">
      <sheetId val="1"/>
      <sheetId val="2"/>
    </sheetIdMap>
  </header>
  <header guid="{33A57C2C-5FD4-4144-8304-590FACF40138}" dateTime="2017-09-18T16:19:06" maxSheetId="3" userName="user416a" r:id="rId204">
    <sheetIdMap count="2">
      <sheetId val="1"/>
      <sheetId val="2"/>
    </sheetIdMap>
  </header>
  <header guid="{EFEA0D1D-E7F3-48E5-ABF1-36DC57D302E7}" dateTime="2017-09-25T09:43:54" maxSheetId="3" userName="user416a" r:id="rId205" minRId="10341" maxRId="10342">
    <sheetIdMap count="2">
      <sheetId val="1"/>
      <sheetId val="2"/>
    </sheetIdMap>
  </header>
  <header guid="{FACFAD35-3EE3-46FC-9E89-A23615786F3E}" dateTime="2017-09-26T13:48:40" maxSheetId="3" userName="user416a" r:id="rId206" minRId="10345" maxRId="10361">
    <sheetIdMap count="2">
      <sheetId val="1"/>
      <sheetId val="2"/>
    </sheetIdMap>
  </header>
  <header guid="{09412ADC-BED1-41D4-B07D-F03E74892017}" dateTime="2017-09-26T13:52:16" maxSheetId="3" userName="user416a" r:id="rId207" minRId="10364" maxRId="10366">
    <sheetIdMap count="2">
      <sheetId val="1"/>
      <sheetId val="2"/>
    </sheetIdMap>
  </header>
  <header guid="{812AA071-B804-49E1-AE87-9CFCE8DF2092}" dateTime="2017-09-26T14:13:32" maxSheetId="3" userName="user416a" r:id="rId208" minRId="10369" maxRId="10376">
    <sheetIdMap count="2">
      <sheetId val="1"/>
      <sheetId val="2"/>
    </sheetIdMap>
  </header>
  <header guid="{6BEFE7E6-03E3-4FD4-8DAA-7D0EF90DF158}" dateTime="2017-09-26T14:16:16" maxSheetId="3" userName="user416a" r:id="rId209" minRId="10379" maxRId="10394">
    <sheetIdMap count="2">
      <sheetId val="1"/>
      <sheetId val="2"/>
    </sheetIdMap>
  </header>
  <header guid="{3CFAD48A-4E4E-4FE8-A58D-B273AC658977}" dateTime="2017-09-26T14:28:09" maxSheetId="3" userName="user416a" r:id="rId210" minRId="10397" maxRId="10422">
    <sheetIdMap count="2">
      <sheetId val="1"/>
      <sheetId val="2"/>
    </sheetIdMap>
  </header>
  <header guid="{F338B069-FBF2-4261-8F7A-03D9F71F0092}" dateTime="2017-09-26T14:28:19" maxSheetId="3" userName="user416a" r:id="rId211">
    <sheetIdMap count="2">
      <sheetId val="1"/>
      <sheetId val="2"/>
    </sheetIdMap>
  </header>
  <header guid="{6E1F4399-0C21-4295-9287-010B9B66254C}" dateTime="2017-09-26T14:53:37" maxSheetId="3" userName="user416a" r:id="rId212" minRId="10427" maxRId="10429">
    <sheetIdMap count="2">
      <sheetId val="1"/>
      <sheetId val="2"/>
    </sheetIdMap>
  </header>
  <header guid="{4351B932-8D16-4F8D-B426-A4B8B3F79A1A}" dateTime="2017-09-26T15:01:14" maxSheetId="3" userName="user416a" r:id="rId213" minRId="10432" maxRId="10461">
    <sheetIdMap count="2">
      <sheetId val="1"/>
      <sheetId val="2"/>
    </sheetIdMap>
  </header>
  <header guid="{61F46F4D-EB21-4EC5-9D87-CF7670B894EF}" dateTime="2017-09-26T15:15:44" maxSheetId="3" userName="user416a" r:id="rId214">
    <sheetIdMap count="2">
      <sheetId val="1"/>
      <sheetId val="2"/>
    </sheetIdMap>
  </header>
  <header guid="{108907C5-9FF4-4196-A1F4-D4BA485F989F}" dateTime="2017-09-26T15:18:21" maxSheetId="3" userName="user416a" r:id="rId215" minRId="10466" maxRId="10474">
    <sheetIdMap count="2">
      <sheetId val="1"/>
      <sheetId val="2"/>
    </sheetIdMap>
  </header>
  <header guid="{F301C0FA-65A4-4E24-B3AC-420E58DC1097}" dateTime="2017-09-26T15:18:38" maxSheetId="3" userName="user416a" r:id="rId216">
    <sheetIdMap count="2">
      <sheetId val="1"/>
      <sheetId val="2"/>
    </sheetIdMap>
  </header>
  <header guid="{004507BF-9DCC-438E-82CA-AC9A46417674}" dateTime="2017-09-26T15:23:39" maxSheetId="3" userName="user416a" r:id="rId217" minRId="10479">
    <sheetIdMap count="2">
      <sheetId val="1"/>
      <sheetId val="2"/>
    </sheetIdMap>
  </header>
  <header guid="{6931957E-C9B2-464B-AE0C-D09E07229AC0}" dateTime="2017-09-26T15:23:52" maxSheetId="3" userName="user416a" r:id="rId218">
    <sheetIdMap count="2">
      <sheetId val="1"/>
      <sheetId val="2"/>
    </sheetIdMap>
  </header>
  <header guid="{10C728E8-3B21-4A67-8B58-49760EC0DC32}" dateTime="2017-09-26T15:24:06" maxSheetId="3" userName="user416a" r:id="rId219" minRId="10484" maxRId="10756">
    <sheetIdMap count="2">
      <sheetId val="1"/>
      <sheetId val="2"/>
    </sheetIdMap>
  </header>
  <header guid="{2E6408CD-3E53-4D4A-9F9E-DF23E3FF0CD0}" dateTime="2017-09-26T15:24:29" maxSheetId="3" userName="user416a" r:id="rId22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61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062" sId="1" numFmtId="4">
    <oc r="C24">
      <v>708319.30599999998</v>
    </oc>
    <nc r="C24">
      <v>754990.50600000005</v>
    </nc>
  </rcc>
  <rcc rId="9063" sId="1" numFmtId="4">
    <oc r="D24">
      <f>683935.063+465.171</f>
    </oc>
    <nc r="D24">
      <v>735612.59199999995</v>
    </nc>
  </rcc>
  <rcc rId="9064" sId="1" numFmtId="4">
    <oc r="D25">
      <v>13507.339</v>
    </oc>
    <nc r="D25">
      <v>13645.656000000001</v>
    </nc>
  </rcc>
  <rcc rId="9065" sId="1" numFmtId="4">
    <oc r="D26">
      <v>2972.7930000000001</v>
    </oc>
    <nc r="D26">
      <v>3004.6619999999998</v>
    </nc>
  </rcc>
  <rcc rId="9066" sId="1" numFmtId="4">
    <oc r="D29">
      <v>669.89099999999996</v>
    </oc>
    <nc r="D29">
      <v>673.73</v>
    </nc>
  </rcc>
  <rcc rId="9067" sId="1" numFmtId="4">
    <oc r="D34">
      <v>1562.9280000000001</v>
    </oc>
    <nc r="D34">
      <v>1608.4459999999999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0050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08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по15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10051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08 сентября,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15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9491" sId="2">
    <oc r="B5">
      <f>B6+B13</f>
    </oc>
    <nc r="B5">
      <f>B6+B13</f>
    </nc>
  </rcc>
  <rcc rId="9492" sId="2">
    <oc r="C5">
      <f>C6+C13</f>
    </oc>
    <nc r="C5">
      <f>C6+C13</f>
    </nc>
  </rcc>
  <rcc rId="9493" sId="2">
    <oc r="D5">
      <f>D6+D13</f>
    </oc>
    <nc r="D5">
      <f>D6+D13</f>
    </nc>
  </rcc>
  <rcc rId="9494" sId="2">
    <oc r="E5">
      <f>SUM(D5)/C5*100</f>
    </oc>
    <nc r="E5">
      <f>SUM(D5)/C5*100</f>
    </nc>
  </rcc>
  <rcc rId="9495" sId="2" numFmtId="4">
    <oc r="C6">
      <v>679516.00600000005</v>
    </oc>
    <nc r="C6">
      <v>758671.82</v>
    </nc>
  </rcc>
  <rcc rId="9496" sId="2">
    <oc r="D6">
      <f>605884.26+14018.619</f>
    </oc>
    <nc r="D6">
      <f>632067.822+367.873</f>
    </nc>
  </rcc>
  <rcc rId="9497" sId="2">
    <oc r="E6">
      <f>SUM(D6)/C6*100</f>
    </oc>
    <nc r="E6">
      <f>SUM(D6)/C6*100</f>
    </nc>
  </rcc>
  <rcc rId="9498" sId="2" numFmtId="4">
    <oc r="C7">
      <v>446382.24900000001</v>
    </oc>
    <nc r="C7">
      <v>502125.23800000001</v>
    </nc>
  </rcc>
  <rcc rId="9499" sId="2" numFmtId="4">
    <oc r="D7">
      <f>398161.056+11411.093</f>
    </oc>
    <nc r="D7">
      <v>419270.02</v>
    </nc>
  </rcc>
  <rcc rId="9500" sId="2">
    <oc r="E7">
      <f>SUM(D7)/C7*100</f>
    </oc>
    <nc r="E7">
      <f>SUM(D7)/C7*100</f>
    </nc>
  </rcc>
  <rcc rId="9501" sId="2" numFmtId="4">
    <oc r="C8">
      <v>98696.320000000007</v>
    </oc>
    <nc r="C8">
      <v>110956.54300000001</v>
    </nc>
  </rcc>
  <rcc rId="9502" sId="2" numFmtId="4">
    <oc r="D8">
      <f>88554.583+2601.769</f>
    </oc>
    <nc r="D8">
      <v>93331.745999999999</v>
    </nc>
  </rcc>
  <rcc rId="9503" sId="2">
    <oc r="E8">
      <f>SUM(D8)/C8*100</f>
    </oc>
    <nc r="E8">
      <f>SUM(D8)/C8*100</f>
    </nc>
  </rcc>
  <rcc rId="9504" sId="2" numFmtId="4">
    <oc r="C9">
      <v>173.43799999999999</v>
    </oc>
    <nc r="C9">
      <v>177.67599999999999</v>
    </nc>
  </rcc>
  <rcc rId="9505" sId="2" numFmtId="4">
    <oc r="D9">
      <v>27.524000000000001</v>
    </oc>
    <nc r="D9">
      <v>30.468</v>
    </nc>
  </rcc>
  <rcc rId="9506" sId="2">
    <oc r="E9">
      <f>SUM(D9)/C9*100</f>
    </oc>
    <nc r="E9">
      <f>SUM(D9)/C9*100</f>
    </nc>
  </rcc>
  <rcc rId="9507" sId="2" numFmtId="4">
    <oc r="C10">
      <v>30078.421999999999</v>
    </oc>
    <nc r="C10">
      <v>35332.42</v>
    </nc>
  </rcc>
  <rcc rId="9508" sId="2" numFmtId="4">
    <oc r="D10">
      <v>26960.382000000001</v>
    </oc>
    <nc r="D10">
      <v>27019.757000000001</v>
    </nc>
  </rcc>
  <rcc rId="9509" sId="2">
    <oc r="E10">
      <f>SUM(D10)/C10*100</f>
    </oc>
    <nc r="E10">
      <f>SUM(D10)/C10*100</f>
    </nc>
  </rcc>
  <rcc rId="9510" sId="2" numFmtId="4">
    <oc r="C11">
      <v>51344.311000000002</v>
    </oc>
    <nc r="C11">
      <v>52723.182999999997</v>
    </nc>
  </rcc>
  <rcc rId="9511" sId="2" numFmtId="4">
    <oc r="D11">
      <v>48502.446000000004</v>
    </oc>
    <nc r="D11">
      <f>48595.476+367.873</f>
    </nc>
  </rcc>
  <rcc rId="9512" sId="2">
    <oc r="E11">
      <f>SUM(D11)/C11*100</f>
    </oc>
    <nc r="E11">
      <f>SUM(D11)/C11*100</f>
    </nc>
  </rcc>
  <rcc rId="9513" sId="2">
    <oc r="B12">
      <f>SUM(B6)-B7-B8-B9-B10-B11</f>
    </oc>
    <nc r="B12">
      <f>SUM(B6)-B7-B8-B9-B10-B11</f>
    </nc>
  </rcc>
  <rcc rId="9514" sId="2">
    <oc r="C12">
      <f>SUM(C6)-C7-C8-C9-C10-C11</f>
    </oc>
    <nc r="C12">
      <f>SUM(C6)-C7-C8-C9-C10-C11</f>
    </nc>
  </rcc>
  <rcc rId="9515" sId="2">
    <oc r="D12">
      <f>SUM(D6)-D7-D8-D9-D10-D11</f>
    </oc>
    <nc r="D12">
      <f>SUM(D6)-D7-D8-D9-D10-D11</f>
    </nc>
  </rcc>
  <rcc rId="9516" sId="2">
    <oc r="E12">
      <f>SUM(D12)/C12*100</f>
    </oc>
    <nc r="E12">
      <f>SUM(D12)/C12*100</f>
    </nc>
  </rcc>
  <rcc rId="9517" sId="2" numFmtId="4">
    <oc r="C13">
      <v>77843.467000000004</v>
    </oc>
    <nc r="C13">
      <v>93391.991999999998</v>
    </nc>
  </rcc>
  <rcc rId="9518" sId="2" numFmtId="4">
    <oc r="D13">
      <v>38416.046999999999</v>
    </oc>
    <nc r="D13">
      <f>38416.047+5765.996</f>
    </nc>
  </rcc>
  <rcc rId="9519" sId="2">
    <oc r="E13">
      <f>SUM(D13)/C13*100</f>
    </oc>
    <nc r="E13">
      <f>SUM(D13)/C13*100</f>
    </nc>
  </rcc>
  <rcc rId="9520" sId="2">
    <oc r="B14">
      <f>B15+B22</f>
    </oc>
    <nc r="B14">
      <f>B15+B22</f>
    </nc>
  </rcc>
  <rcc rId="9521" sId="2">
    <oc r="C14">
      <f>C15+C22</f>
    </oc>
    <nc r="C14">
      <f>C15+C22</f>
    </nc>
  </rcc>
  <rcc rId="9522" sId="2">
    <oc r="D14">
      <f>D15+D22</f>
    </oc>
    <nc r="D14">
      <f>D15+D22</f>
    </nc>
  </rcc>
  <rcc rId="9523" sId="2">
    <oc r="E14">
      <f>SUM(D14)/C14*100</f>
    </oc>
    <nc r="E14">
      <f>SUM(D14)/C14*100</f>
    </nc>
  </rcc>
  <rcc rId="9524" sId="2">
    <oc r="B15">
      <f>477284.214+29125.5</f>
    </oc>
    <nc r="B15">
      <f>477284.214+29125.5</f>
    </nc>
  </rcc>
  <rcc rId="9525" sId="2">
    <oc r="C15">
      <f>312716.761+19417</f>
    </oc>
    <nc r="C15">
      <f>353039.952+21844.125</f>
    </nc>
  </rcc>
  <rcc rId="9526" sId="2">
    <oc r="D15">
      <f>303945.568+1253.708+19417</f>
    </oc>
    <nc r="D15">
      <f>305675.526+19417</f>
    </nc>
  </rcc>
  <rcc rId="9527" sId="2">
    <oc r="E15">
      <f>SUM(D15)/C15*100</f>
    </oc>
    <nc r="E15">
      <f>SUM(D15)/C15*100</f>
    </nc>
  </rcc>
  <rcc rId="9528" sId="2">
    <oc r="B21">
      <f>SUM(B15)-B16-B17-B18-B19-B20</f>
    </oc>
    <nc r="B21">
      <f>SUM(B15)-B16-B17-B18-B19-B20</f>
    </nc>
  </rcc>
  <rcc rId="9529" sId="2">
    <oc r="C21">
      <f>SUM(C15)-C16-C17-C18-C19-C20</f>
    </oc>
    <nc r="C21">
      <f>SUM(C15)-C16-C17-C18-C19-C20</f>
    </nc>
  </rcc>
  <rcc rId="9530" sId="2">
    <oc r="D21">
      <f>SUM(D15)-D16-D17-D18-D19-D20</f>
    </oc>
    <nc r="D21">
      <f>SUM(D15)-D16-D17-D18-D19-D20</f>
    </nc>
  </rcc>
  <rcc rId="9531" sId="2">
    <oc r="E21">
      <f>SUM(D21)/C21*100</f>
    </oc>
    <nc r="E21">
      <f>SUM(D21)/C21*100</f>
    </nc>
  </rcc>
  <rcc rId="9532" sId="2" numFmtId="4">
    <oc r="C22">
      <v>23501.287</v>
    </oc>
    <nc r="C22">
      <v>28052.287</v>
    </nc>
  </rcc>
  <rcc rId="9533" sId="2" numFmtId="4">
    <oc r="D22">
      <v>14995.293</v>
    </oc>
    <nc r="D22">
      <v>15445.293</v>
    </nc>
  </rcc>
  <rcc rId="9534" sId="2">
    <oc r="E22">
      <f>SUM(D22)/C22*100</f>
    </oc>
    <nc r="E22">
      <f>SUM(D22)/C22*100</f>
    </nc>
  </rcc>
  <rcc rId="9535" sId="2">
    <oc r="B23">
      <f>B24+B34</f>
    </oc>
    <nc r="B23">
      <f>B24+B34</f>
    </nc>
  </rcc>
  <rcc rId="9536" sId="2">
    <oc r="C23">
      <f>C24+C34</f>
    </oc>
    <nc r="C23">
      <f>C24+C34</f>
    </nc>
  </rcc>
  <rcc rId="9537" sId="2">
    <oc r="D23">
      <f>D24+D34</f>
    </oc>
    <nc r="D23">
      <f>D24+D34</f>
    </nc>
  </rcc>
  <rcc rId="9538" sId="2">
    <oc r="E23">
      <f>SUM(D23)/C23*100</f>
    </oc>
    <nc r="E23">
      <f>SUM(D23)/C23*100</f>
    </nc>
  </rcc>
  <rcc rId="9539" sId="2" numFmtId="4">
    <oc r="C24">
      <v>754990.50600000005</v>
    </oc>
    <nc r="C24">
      <v>829656.14899999998</v>
    </nc>
  </rcc>
  <rcc rId="9540" sId="2" numFmtId="4">
    <oc r="D24">
      <v>735612.59199999995</v>
    </oc>
    <nc r="D24">
      <v>743703.51899999997</v>
    </nc>
  </rcc>
  <rcc rId="9541" sId="2">
    <oc r="E24">
      <f>SUM(D24)/C24*100</f>
    </oc>
    <nc r="E24">
      <f>SUM(D24)/C24*100</f>
    </nc>
  </rcc>
  <rcc rId="9542" sId="2" numFmtId="4">
    <oc r="C25">
      <v>15177.955</v>
    </oc>
    <nc r="C25">
      <v>17102.170999999998</v>
    </nc>
  </rcc>
  <rcc rId="9543" sId="2" numFmtId="4">
    <oc r="D25">
      <v>13645.656000000001</v>
    </oc>
    <nc r="D25">
      <v>14249.359</v>
    </nc>
  </rcc>
  <rcc rId="9544" sId="2">
    <oc r="E25">
      <f>SUM(D25)/C25*100</f>
    </oc>
    <nc r="E25">
      <f>SUM(D25)/C25*100</f>
    </nc>
  </rcc>
  <rcc rId="9545" sId="2" numFmtId="4">
    <oc r="C26">
      <v>3334.326</v>
    </oc>
    <nc r="C26">
      <v>3760.357</v>
    </nc>
  </rcc>
  <rcc rId="9546" sId="2" numFmtId="4">
    <oc r="D26">
      <v>3004.6619999999998</v>
    </oc>
    <nc r="D26">
      <v>3136.9059999999999</v>
    </nc>
  </rcc>
  <rcc rId="9547" sId="2">
    <oc r="E26">
      <f>SUM(D26)/C26*100</f>
    </oc>
    <nc r="E26">
      <f>SUM(D26)/C26*100</f>
    </nc>
  </rcc>
  <rcc rId="9548" sId="2" numFmtId="4">
    <oc r="C27">
      <v>75.575000000000003</v>
    </oc>
    <nc r="C27">
      <v>79.325000000000003</v>
    </nc>
  </rcc>
  <rcc rId="9549" sId="2">
    <oc r="E27">
      <f>SUM(D27)/C27*100</f>
    </oc>
    <nc r="E27">
      <f>SUM(D27)/C27*100</f>
    </nc>
  </rcc>
  <rcc rId="9550" sId="2" numFmtId="4">
    <oc r="C28">
      <v>209.566</v>
    </oc>
    <nc r="C28">
      <v>237.01300000000001</v>
    </nc>
  </rcc>
  <rcc rId="9551" sId="2">
    <oc r="E28">
      <f>SUM(D28)/C28*100</f>
    </oc>
    <nc r="E28">
      <f>SUM(D28)/C28*100</f>
    </nc>
  </rcc>
  <rcc rId="9552" sId="2" numFmtId="4">
    <oc r="C29">
      <v>844.59100000000001</v>
    </oc>
    <nc r="C29">
      <v>879.95899999999995</v>
    </nc>
  </rcc>
  <rcc rId="9553" sId="2">
    <oc r="E29">
      <f>SUM(D29)/C29*100</f>
    </oc>
    <nc r="E29">
      <f>SUM(D29)/C29*100</f>
    </nc>
  </rcc>
  <rcc rId="9554" sId="2">
    <oc r="B30">
      <f>SUM(B24)-B25-B26-B27-B28-B29</f>
    </oc>
    <nc r="B30">
      <f>SUM(B24)-B25-B26-B27-B28-B29</f>
    </nc>
  </rcc>
  <rcc rId="9555" sId="2">
    <oc r="C30">
      <f>SUM(C24)-C25-C26-C27-C28-C29</f>
    </oc>
    <nc r="C30">
      <f>SUM(C24)-C25-C26-C27-C28-C29</f>
    </nc>
  </rcc>
  <rcc rId="9556" sId="2">
    <oc r="D30">
      <f>SUM(D24)-D25-D26-D27-D28-D29</f>
    </oc>
    <nc r="D30">
      <f>SUM(D24)-D25-D26-D27-D28-D29</f>
    </nc>
  </rcc>
  <rcc rId="9557" sId="2">
    <oc r="E30">
      <f>SUM(D30)/C30*100</f>
    </oc>
    <nc r="E30">
      <f>SUM(D30)/C30*100</f>
    </nc>
  </rcc>
  <rcc rId="9558" sId="2">
    <oc r="B31">
      <f>SUM(B32:B33)</f>
    </oc>
    <nc r="B31">
      <f>SUM(B32:B33)</f>
    </nc>
  </rcc>
  <rcc rId="9559" sId="2">
    <oc r="C31">
      <f>SUM(C32:C33)</f>
    </oc>
    <nc r="C31">
      <f>SUM(C32:C33)</f>
    </nc>
  </rcc>
  <rcc rId="9560" sId="2">
    <oc r="D31">
      <f>SUM(D32:D33)</f>
    </oc>
    <nc r="D31">
      <f>SUM(D32:D33)</f>
    </nc>
  </rcc>
  <rcc rId="9561" sId="2">
    <oc r="E31">
      <f>SUM(D31)/C31*100</f>
    </oc>
    <nc r="E31">
      <f>SUM(D31)/C31*100</f>
    </nc>
  </rcc>
  <rcc rId="9562" sId="2" numFmtId="4">
    <oc r="C32">
      <v>339996.16600000003</v>
    </oc>
    <nc r="C32">
      <v>384012.46600000001</v>
    </nc>
  </rcc>
  <rcc rId="9563" sId="2">
    <oc r="E32">
      <f>SUM(D32)/C32*100</f>
    </oc>
    <nc r="E32">
      <f>SUM(D32)/C32*100</f>
    </nc>
  </rcc>
  <rcc rId="9564" sId="2" numFmtId="4">
    <oc r="C33">
      <v>341101.42200000002</v>
    </oc>
    <nc r="C33">
      <v>360574.08500000002</v>
    </nc>
  </rcc>
  <rcc rId="9565" sId="2" numFmtId="4">
    <oc r="D33">
      <v>336973.28499999997</v>
    </oc>
    <nc r="D33">
      <v>343511.16399999999</v>
    </nc>
  </rcc>
  <rcc rId="9566" sId="2">
    <oc r="E33">
      <f>SUM(D33)/C33*100</f>
    </oc>
    <nc r="E33">
      <f>SUM(D33)/C33*100</f>
    </nc>
  </rcc>
  <rcc rId="9567" sId="2">
    <oc r="E34">
      <f>SUM(D34)/C34*100</f>
    </oc>
    <nc r="E34">
      <f>SUM(D34)/C34*100</f>
    </nc>
  </rcc>
  <rcc rId="9568" sId="2">
    <oc r="B35">
      <f>B36+B41</f>
    </oc>
    <nc r="B35">
      <f>B36+B41</f>
    </nc>
  </rcc>
  <rcc rId="9569" sId="2">
    <oc r="C35">
      <f>C36+C41</f>
    </oc>
    <nc r="C35">
      <f>C36+C41</f>
    </nc>
  </rcc>
  <rcc rId="9570" sId="2">
    <oc r="D35">
      <f>D36+D41</f>
    </oc>
    <nc r="D35">
      <f>D36+D41</f>
    </nc>
  </rcc>
  <rcc rId="9571" sId="2">
    <oc r="E35">
      <f>SUM(D35)/C35*100</f>
    </oc>
    <nc r="E35">
      <f>SUM(D35)/C35*100</f>
    </nc>
  </rcc>
  <rcc rId="9572" sId="2" numFmtId="4">
    <oc r="C36">
      <v>82398.573000000004</v>
    </oc>
    <nc r="C36">
      <v>91765.038</v>
    </nc>
  </rcc>
  <rcc rId="9573" sId="2" numFmtId="4">
    <oc r="D36">
      <f>73872.067+233.222</f>
    </oc>
    <nc r="D36">
      <v>75192.741999999998</v>
    </nc>
  </rcc>
  <rcc rId="9574" sId="2">
    <oc r="E36">
      <f>SUM(D36)/C36*100</f>
    </oc>
    <nc r="E36">
      <f>SUM(D36)/C36*100</f>
    </nc>
  </rcc>
  <rcc rId="9575" sId="2" numFmtId="4">
    <oc r="C37">
      <v>40946.656999999999</v>
    </oc>
    <nc r="C37">
      <v>46018.142999999996</v>
    </nc>
  </rcc>
  <rcc rId="9576" sId="2" numFmtId="4">
    <oc r="D37">
      <f>38309.536+132.298</f>
    </oc>
    <nc r="D37">
      <v>38672.720000000001</v>
    </nc>
  </rcc>
  <rcc rId="9577" sId="2">
    <oc r="E37">
      <f>SUM(D37)/C37*100</f>
    </oc>
    <nc r="E37">
      <f>SUM(D37)/C37*100</f>
    </nc>
  </rcc>
  <rcc rId="9578" sId="2" numFmtId="4">
    <oc r="C38">
      <v>9158.6720000000005</v>
    </oc>
    <nc r="C38">
      <v>10189.049999999999</v>
    </nc>
  </rcc>
  <rcc rId="9579" sId="2" numFmtId="4">
    <oc r="D38">
      <f>8641.361+26.337</f>
    </oc>
    <nc r="D38">
      <v>8719.4169999999995</v>
    </nc>
  </rcc>
  <rcc rId="9580" sId="2">
    <oc r="E38">
      <f>SUM(D38)/C38*100</f>
    </oc>
    <nc r="E38">
      <f>SUM(D38)/C38*100</f>
    </nc>
  </rcc>
  <rcc rId="9581" sId="2" numFmtId="4">
    <oc r="C39">
      <v>4026.4409999999998</v>
    </oc>
    <nc r="C39">
      <v>4174.76</v>
    </nc>
  </rcc>
  <rcc rId="9582" sId="2" numFmtId="4">
    <oc r="D39">
      <f>3404.456+1.123</f>
    </oc>
    <nc r="D39">
      <v>3414.0129999999999</v>
    </nc>
  </rcc>
  <rcc rId="9583" sId="2">
    <oc r="E39">
      <f>SUM(D39)/C39*100</f>
    </oc>
    <nc r="E39">
      <f>SUM(D39)/C39*100</f>
    </nc>
  </rcc>
  <rcc rId="9584" sId="2">
    <oc r="B40">
      <f>SUM(B36)-B37-B38-B39</f>
    </oc>
    <nc r="B40">
      <f>SUM(B36)-B37-B38-B39</f>
    </nc>
  </rcc>
  <rcc rId="9585" sId="2">
    <oc r="C40">
      <f>SUM(C36)-C37-C38-C39</f>
    </oc>
    <nc r="C40">
      <f>SUM(C36)-C37-C38-C39</f>
    </nc>
  </rcc>
  <rcc rId="9586" sId="2">
    <oc r="D40">
      <f>SUM(D36)-D37-D38-D39</f>
    </oc>
    <nc r="D40">
      <f>SUM(D36)-D37-D38-D39</f>
    </nc>
  </rcc>
  <rcc rId="9587" sId="2">
    <oc r="E40">
      <f>SUM(D40)/C40*100</f>
    </oc>
    <nc r="E40">
      <f>SUM(D40)/C40*100</f>
    </nc>
  </rcc>
  <rcc rId="9588" sId="2" numFmtId="4">
    <oc r="C41">
      <v>9389.8979999999992</v>
    </oc>
    <nc r="C41">
      <v>16965.865000000002</v>
    </nc>
  </rcc>
  <rcc rId="9589" sId="2">
    <oc r="D41">
      <f>4694.634+16.985</f>
    </oc>
    <nc r="D41">
      <f>4711.619+269.598</f>
    </nc>
  </rcc>
  <rcc rId="9590" sId="2">
    <oc r="E41">
      <f>SUM(D41)/C41*100</f>
    </oc>
    <nc r="E41">
      <f>SUM(D41)/C41*100</f>
    </nc>
  </rcc>
  <rcc rId="9591" sId="2">
    <oc r="B42">
      <f>B43+B48</f>
    </oc>
    <nc r="B42">
      <f>B43+B48</f>
    </nc>
  </rcc>
  <rcc rId="9592" sId="2">
    <oc r="C42">
      <f>C43+C48</f>
    </oc>
    <nc r="C42">
      <f>C43+C48</f>
    </nc>
  </rcc>
  <rcc rId="9593" sId="2">
    <oc r="D42">
      <f>D43+D48</f>
    </oc>
    <nc r="D42">
      <f>D43+D48</f>
    </nc>
  </rcc>
  <rcc rId="9594" sId="2">
    <oc r="E42">
      <f>SUM(D42)/C42*100</f>
    </oc>
    <nc r="E42">
      <f>SUM(D42)/C42*100</f>
    </nc>
  </rcc>
  <rcc rId="9595" sId="2" numFmtId="4">
    <oc r="C43">
      <v>54448.277999999998</v>
    </oc>
    <nc r="C43">
      <v>59407.076000000001</v>
    </nc>
  </rcc>
  <rcc rId="9596" sId="2" numFmtId="4">
    <oc r="D43">
      <v>47494.442999999999</v>
    </oc>
    <nc r="D43">
      <f>49126.968</f>
    </nc>
  </rcc>
  <rcc rId="9597" sId="2">
    <oc r="E43">
      <f>SUM(D43)/C43*100</f>
    </oc>
    <nc r="E43">
      <f>SUM(D43)/C43*100</f>
    </nc>
  </rcc>
  <rcc rId="9598" sId="2" numFmtId="4">
    <oc r="C44">
      <v>24804.954000000002</v>
    </oc>
    <nc r="C44">
      <v>27901.531999999999</v>
    </nc>
  </rcc>
  <rcc rId="9599" sId="2" numFmtId="4">
    <oc r="D44">
      <v>22776.366000000002</v>
    </oc>
    <nc r="D44">
      <v>23805.208999999999</v>
    </nc>
  </rcc>
  <rcc rId="9600" sId="2">
    <oc r="E44">
      <f>SUM(D44)/C44*100</f>
    </oc>
    <nc r="E44">
      <f>SUM(D44)/C44*100</f>
    </nc>
  </rcc>
  <rcc rId="9601" sId="2" numFmtId="4">
    <oc r="C45">
      <v>5463.5</v>
    </oc>
    <nc r="C45">
      <v>6145.0529999999999</v>
    </nc>
  </rcc>
  <rcc rId="9602" sId="2" numFmtId="4">
    <oc r="D45">
      <v>4988.2640000000001</v>
    </oc>
    <nc r="D45">
      <v>5217.125</v>
    </nc>
  </rcc>
  <rcc rId="9603" sId="2">
    <oc r="E45">
      <f>SUM(D45)/C45*100</f>
    </oc>
    <nc r="E45">
      <f>SUM(D45)/C45*100</f>
    </nc>
  </rcc>
  <rcc rId="9604" sId="2" numFmtId="4">
    <oc r="C46">
      <v>3388.3270000000002</v>
    </oc>
    <nc r="C46">
      <v>3583.739</v>
    </nc>
  </rcc>
  <rcc rId="9605" sId="2" numFmtId="4">
    <oc r="D46">
      <v>2942.8719999999998</v>
    </oc>
    <nc r="D46">
      <v>2944.931</v>
    </nc>
  </rcc>
  <rcc rId="9606" sId="2">
    <oc r="E46">
      <f>SUM(D46)/C46*100</f>
    </oc>
    <nc r="E46">
      <f>SUM(D46)/C46*100</f>
    </nc>
  </rcc>
  <rcc rId="9607" sId="2">
    <oc r="B47">
      <f>SUM(B43)-B44-B45-B46</f>
    </oc>
    <nc r="B47">
      <f>SUM(B43)-B44-B45-B46</f>
    </nc>
  </rcc>
  <rcc rId="9608" sId="2">
    <oc r="C47">
      <f>SUM(C43)-C44-C45-C46</f>
    </oc>
    <nc r="C47">
      <f>SUM(C43)-C44-C45-C46</f>
    </nc>
  </rcc>
  <rcc rId="9609" sId="2">
    <oc r="D47">
      <f>SUM(D43)-D44-D45-D46</f>
    </oc>
    <nc r="D47">
      <f>SUM(D43)-D44-D45-D46</f>
    </nc>
  </rcc>
  <rcc rId="9610" sId="2">
    <oc r="E47">
      <f>SUM(D47)/C47*100</f>
    </oc>
    <nc r="E47">
      <f>SUM(D47)/C47*100</f>
    </nc>
  </rcc>
  <rcc rId="9611" sId="2" numFmtId="4">
    <oc r="C48">
      <v>25678.134999999998</v>
    </oc>
    <nc r="C48">
      <v>35976.713000000003</v>
    </nc>
  </rcc>
  <rcc rId="9612" sId="2" numFmtId="4">
    <oc r="D48">
      <f>11144.476</f>
    </oc>
    <nc r="D48">
      <v>11334.644</v>
    </nc>
  </rcc>
  <rcc rId="9613" sId="2">
    <oc r="E48">
      <f>SUM(D48)/C48*100</f>
    </oc>
    <nc r="E48">
      <f>SUM(D48)/C48*100</f>
    </nc>
  </rcc>
  <rcc rId="9614" sId="2">
    <oc r="B49">
      <f>B50+B55</f>
    </oc>
    <nc r="B49">
      <f>B50+B55</f>
    </nc>
  </rcc>
  <rcc rId="9615" sId="2">
    <oc r="C49">
      <f>C50+C55</f>
    </oc>
    <nc r="C49">
      <f>C50+C55</f>
    </nc>
  </rcc>
  <rcc rId="9616" sId="2">
    <oc r="D49">
      <f>D50+D55</f>
    </oc>
    <nc r="D49">
      <f>D50+D55</f>
    </nc>
  </rcc>
  <rcc rId="9617" sId="2">
    <oc r="E49">
      <f>SUM(D49)/C49*100</f>
    </oc>
    <nc r="E49">
      <f>SUM(D49)/C49*100</f>
    </nc>
  </rcc>
  <rcc rId="9618" sId="2" numFmtId="4">
    <oc r="C50">
      <v>90535.301999999996</v>
    </oc>
    <nc r="C50">
      <v>102953.989</v>
    </nc>
  </rcc>
  <rcc rId="9619" sId="2" numFmtId="4">
    <oc r="D50">
      <v>81869.207999999999</v>
    </oc>
    <nc r="D50">
      <v>83595.941000000006</v>
    </nc>
  </rcc>
  <rcc rId="9620" sId="2">
    <oc r="E50">
      <f>SUM(D50)/C50*100</f>
    </oc>
    <nc r="E50">
      <f>SUM(D50)/C50*100</f>
    </nc>
  </rcc>
  <rcc rId="9621" sId="2" numFmtId="4">
    <oc r="C51">
      <v>59651.750999999997</v>
    </oc>
    <nc r="C51">
      <v>67359.904999999999</v>
    </nc>
  </rcc>
  <rcc rId="9622" sId="2" numFmtId="4">
    <oc r="D51">
      <v>56338.504000000001</v>
    </oc>
    <nc r="D51">
      <v>57630.271999999997</v>
    </nc>
  </rcc>
  <rcc rId="9623" sId="2">
    <oc r="E51">
      <f>SUM(D51)/C51*100</f>
    </oc>
    <nc r="E51">
      <f>SUM(D51)/C51*100</f>
    </nc>
  </rcc>
  <rcc rId="9624" sId="2" numFmtId="4">
    <oc r="C52">
      <v>13185.195</v>
    </oc>
    <nc r="C52">
      <v>14883.635</v>
    </nc>
  </rcc>
  <rcc rId="9625" sId="2" numFmtId="4">
    <oc r="D52">
      <v>12261.569</v>
    </oc>
    <nc r="D52">
      <v>12543.215</v>
    </nc>
  </rcc>
  <rcc rId="9626" sId="2">
    <oc r="E52">
      <f>SUM(D52)/C52*100</f>
    </oc>
    <nc r="E52">
      <f>SUM(D52)/C52*100</f>
    </nc>
  </rcc>
  <rcc rId="9627" sId="2" numFmtId="4">
    <oc r="C53">
      <v>3099.366</v>
    </oc>
    <nc r="C53">
      <v>3246.2330000000002</v>
    </nc>
  </rcc>
  <rcc rId="9628" sId="2" numFmtId="4">
    <oc r="D53">
      <v>2692.808</v>
    </oc>
    <nc r="D53">
      <v>2706.7820000000002</v>
    </nc>
  </rcc>
  <rcc rId="9629" sId="2">
    <oc r="E53">
      <f>SUM(D53)/C53*100</f>
    </oc>
    <nc r="E53">
      <f>SUM(D53)/C53*100</f>
    </nc>
  </rcc>
  <rcc rId="9630" sId="2">
    <oc r="B54">
      <f>SUM(B50)-B51-B52-B53</f>
    </oc>
    <nc r="B54">
      <f>SUM(B50)-B51-B52-B53</f>
    </nc>
  </rcc>
  <rcc rId="9631" sId="2">
    <oc r="C54">
      <f>SUM(C50)-C51-C52-C53</f>
    </oc>
    <nc r="C54">
      <f>SUM(C50)-C51-C52-C53</f>
    </nc>
  </rcc>
  <rcc rId="9632" sId="2">
    <oc r="D54">
      <f>SUM(D50)-D51-D52-D53</f>
    </oc>
    <nc r="D54">
      <f>SUM(D50)-D51-D52-D53</f>
    </nc>
  </rcc>
  <rcc rId="9633" sId="2">
    <oc r="E54">
      <f>SUM(D54)/C54*100</f>
    </oc>
    <nc r="E54">
      <f>SUM(D54)/C54*100</f>
    </nc>
  </rcc>
  <rcc rId="9634" sId="2" numFmtId="4">
    <oc r="C55">
      <v>17062.915000000001</v>
    </oc>
    <nc r="C55">
      <v>18114.365000000002</v>
    </nc>
  </rcc>
  <rcc rId="9635" sId="2">
    <oc r="E55">
      <f>SUM(D55)/C55*100</f>
    </oc>
    <nc r="E55">
      <f>SUM(D55)/C55*100</f>
    </nc>
  </rcc>
  <rcc rId="9636" sId="2">
    <oc r="B56">
      <f>B57+B60</f>
    </oc>
    <nc r="B56">
      <f>B57+B60</f>
    </nc>
  </rcc>
  <rcc rId="9637" sId="2">
    <oc r="C56">
      <f>C57+C60</f>
    </oc>
    <nc r="C56">
      <f>C57+C60</f>
    </nc>
  </rcc>
  <rcc rId="9638" sId="2">
    <oc r="D56">
      <f>D57+D60</f>
    </oc>
    <nc r="D56">
      <f>D57+D60</f>
    </nc>
  </rcc>
  <rcc rId="9639" sId="2">
    <oc r="E56">
      <f>SUM(D56)/C56*100</f>
    </oc>
    <nc r="E56">
      <f>SUM(D56)/C56*100</f>
    </nc>
  </rcc>
  <rcc rId="9640" sId="2" numFmtId="4">
    <oc r="C57">
      <v>262368.755</v>
    </oc>
    <nc r="C57">
      <v>279340.85800000001</v>
    </nc>
  </rcc>
  <rcc rId="9641" sId="2">
    <oc r="D57">
      <f>118746.552+1371.17</f>
    </oc>
    <nc r="D57">
      <f>123531.922+152.287</f>
    </nc>
  </rcc>
  <rcc rId="9642" sId="2">
    <oc r="E57">
      <f>SUM(D57)/C57*100</f>
    </oc>
    <nc r="E57">
      <f>SUM(D57)/C57*100</f>
    </nc>
  </rcc>
  <rcc rId="9643" sId="2" numFmtId="4">
    <oc r="C58">
      <v>20664.43</v>
    </oc>
    <nc r="C58">
      <v>23166.162</v>
    </nc>
  </rcc>
  <rcc rId="9644" sId="2" numFmtId="4">
    <oc r="D58">
      <v>18315.435000000001</v>
    </oc>
    <nc r="D58">
      <v>18321.067999999999</v>
    </nc>
  </rcc>
  <rcc rId="9645" sId="2">
    <oc r="E58">
      <f>SUM(D58)/C58*100</f>
    </oc>
    <nc r="E58">
      <f>SUM(D58)/C58*100</f>
    </nc>
  </rcc>
  <rcc rId="9646" sId="2">
    <oc r="B59">
      <f>SUM(B57)-B58</f>
    </oc>
    <nc r="B59">
      <f>SUM(B57)-B58</f>
    </nc>
  </rcc>
  <rcc rId="9647" sId="2">
    <oc r="C59">
      <f>SUM(C57)-C58</f>
    </oc>
    <nc r="C59">
      <f>SUM(C57)-C58</f>
    </nc>
  </rcc>
  <rcc rId="9648" sId="2">
    <oc r="D59">
      <f>SUM(D57)-D58</f>
    </oc>
    <nc r="D59">
      <f>SUM(D57)-D58</f>
    </nc>
  </rcc>
  <rcc rId="9649" sId="2">
    <oc r="E59">
      <f>SUM(D59)/C59*100</f>
    </oc>
    <nc r="E59">
      <f>SUM(D59)/C59*100</f>
    </nc>
  </rcc>
  <rcc rId="9650" sId="2" numFmtId="4">
    <oc r="C60">
      <v>198357.21900000001</v>
    </oc>
    <nc r="C60">
      <v>224828.82800000001</v>
    </nc>
  </rcc>
  <rcc rId="9651" sId="2">
    <oc r="D60">
      <f>67261.317+13.587</f>
    </oc>
    <nc r="D60">
      <f>69055.818+1.231</f>
    </nc>
  </rcc>
  <rcc rId="9652" sId="2">
    <oc r="E60">
      <f>SUM(D60)/C60*100</f>
    </oc>
    <nc r="E60">
      <f>SUM(D60)/C60*100</f>
    </nc>
  </rcc>
  <rcc rId="9653" sId="2">
    <oc r="B61">
      <f>SUM(B62)</f>
    </oc>
    <nc r="B61">
      <f>SUM(B62)</f>
    </nc>
  </rcc>
  <rcc rId="9654" sId="2">
    <oc r="C61">
      <f>SUM(C62)</f>
    </oc>
    <nc r="C61">
      <f>SUM(C62)</f>
    </nc>
  </rcc>
  <rcc rId="9655" sId="2">
    <oc r="D61">
      <f>SUM(D62)</f>
    </oc>
    <nc r="D61">
      <f>SUM(D62)</f>
    </nc>
  </rcc>
  <rcc rId="9656" sId="2">
    <oc r="E61">
      <f>SUM(D61)/C61*100</f>
    </oc>
    <nc r="E61">
      <f>SUM(D61)/C61*100</f>
    </nc>
  </rcc>
  <rcc rId="9657" sId="2" numFmtId="4">
    <oc r="C62">
      <v>159022.609</v>
    </oc>
    <nc r="C62">
      <v>173822.185</v>
    </nc>
  </rcc>
  <rcc rId="9658" sId="2">
    <oc r="D62">
      <f>37578.303+202.202</f>
    </oc>
    <nc r="D62">
      <f>37735.505+1661.913</f>
    </nc>
  </rcc>
  <rcc rId="9659" sId="2">
    <oc r="E62">
      <f>SUM(D62)/C62*100</f>
    </oc>
    <nc r="E62">
      <f>SUM(D62)/C62*100</f>
    </nc>
  </rcc>
  <rcc rId="9660" sId="2">
    <oc r="B63">
      <f>SUM(B64:B65)</f>
    </oc>
    <nc r="B63">
      <f>SUM(B64:B65)</f>
    </nc>
  </rcc>
  <rcc rId="9661" sId="2">
    <oc r="C63">
      <f>SUM(C64:C65)</f>
    </oc>
    <nc r="C63">
      <f>SUM(C64:C65)</f>
    </nc>
  </rcc>
  <rcc rId="9662" sId="2">
    <oc r="D63">
      <f>SUM(D64:D65)</f>
    </oc>
    <nc r="D63">
      <f>SUM(D64:D65)</f>
    </nc>
  </rcc>
  <rcc rId="9663" sId="2">
    <oc r="E63">
      <f>SUM(D63)/C63*100</f>
    </oc>
    <nc r="E63">
      <f>SUM(D63)/C63*100</f>
    </nc>
  </rcc>
  <rcc rId="9664" sId="2" numFmtId="4">
    <oc r="C64">
      <v>59651.377999999997</v>
    </oc>
    <nc r="C64">
      <v>61501.377999999997</v>
    </nc>
  </rcc>
  <rcc rId="9665" sId="2">
    <oc r="E64">
      <f>SUM(D64)/C64*100</f>
    </oc>
    <nc r="E64">
      <f>SUM(D64)/C64*100</f>
    </nc>
  </rcc>
  <rcc rId="9666" sId="2" numFmtId="4">
    <oc r="C65">
      <v>86935.883000000002</v>
    </oc>
    <nc r="C65">
      <v>94763.368000000002</v>
    </nc>
  </rcc>
  <rcc rId="9667" sId="2" numFmtId="4">
    <oc r="D65">
      <v>32655.302</v>
    </oc>
    <nc r="D65">
      <v>33039.065000000002</v>
    </nc>
  </rcc>
  <rcc rId="9668" sId="2">
    <oc r="E65">
      <f>SUM(D65)/C65*100</f>
    </oc>
    <nc r="E65">
      <f>SUM(D65)/C65*100</f>
    </nc>
  </rcc>
  <rcc rId="9669" sId="2">
    <oc r="B66">
      <f>SUM(B67:B67)</f>
    </oc>
    <nc r="B66">
      <f>SUM(B67:B67)</f>
    </nc>
  </rcc>
  <rcc rId="9670" sId="2">
    <oc r="C66">
      <f>SUM(C67:C67)</f>
    </oc>
    <nc r="C66">
      <f>SUM(C67:C67)</f>
    </nc>
  </rcc>
  <rcc rId="9671" sId="2">
    <oc r="D66">
      <f>SUM(D67:D67)</f>
    </oc>
    <nc r="D66">
      <f>SUM(D67:D67)</f>
    </nc>
  </rcc>
  <rcc rId="9672" sId="2">
    <oc r="E66">
      <f>SUM(D66)/C66*100</f>
    </oc>
    <nc r="E66">
      <f>SUM(D66)/C66*100</f>
    </nc>
  </rcc>
  <rcc rId="9673" sId="2">
    <oc r="E67">
      <f>SUM(D67)/C67*100</f>
    </oc>
    <nc r="E67">
      <f>SUM(D67)/C67*100</f>
    </nc>
  </rcc>
  <rcc rId="9674" sId="2">
    <oc r="B68">
      <f>SUM(B69)+B72</f>
    </oc>
    <nc r="B68">
      <f>SUM(B69)+B72</f>
    </nc>
  </rcc>
  <rcc rId="9675" sId="2">
    <oc r="C68">
      <f>SUM(C69)+C72</f>
    </oc>
    <nc r="C68">
      <f>SUM(C69)+C72</f>
    </nc>
  </rcc>
  <rcc rId="9676" sId="2">
    <oc r="D68">
      <f>SUM(D69)+D72</f>
    </oc>
    <nc r="D68">
      <f>SUM(D69)+D72</f>
    </nc>
  </rcc>
  <rcc rId="9677" sId="2">
    <oc r="E68">
      <f>SUM(D68)/C68*100</f>
    </oc>
    <nc r="E68">
      <f>SUM(D68)/C68*100</f>
    </nc>
  </rcc>
  <rcc rId="9678" sId="2" numFmtId="4">
    <oc r="C69">
      <v>6257.2790000000005</v>
    </oc>
    <nc r="C69">
      <v>6835.06</v>
    </nc>
  </rcc>
  <rcc rId="9679" sId="2" numFmtId="4">
    <oc r="D69">
      <v>5359.1130000000003</v>
    </oc>
    <nc r="D69">
      <v>5452.7110000000002</v>
    </nc>
  </rcc>
  <rcc rId="9680" sId="2">
    <oc r="E69">
      <f>SUM(D69)/C69*100</f>
    </oc>
    <nc r="E69">
      <f>SUM(D69)/C69*100</f>
    </nc>
  </rcc>
  <rcc rId="9681" sId="2">
    <oc r="E70">
      <f>SUM(D70)/C70*100</f>
    </oc>
    <nc r="E70">
      <f>SUM(D70)/C70*100</f>
    </nc>
  </rcc>
  <rcc rId="9682" sId="2">
    <oc r="B71">
      <f>SUM(B69)-B70</f>
    </oc>
    <nc r="B71">
      <f>SUM(B69)-B70</f>
    </nc>
  </rcc>
  <rcc rId="9683" sId="2">
    <oc r="C71">
      <f>SUM(C69)-C70</f>
    </oc>
    <nc r="C71">
      <f>SUM(C69)-C70</f>
    </nc>
  </rcc>
  <rcc rId="9684" sId="2">
    <oc r="D71">
      <f>SUM(D69)-D70</f>
    </oc>
    <nc r="D71">
      <f>SUM(D69)-D70</f>
    </nc>
  </rcc>
  <rcc rId="9685" sId="2">
    <oc r="E71">
      <f>SUM(D71)/C71*100</f>
    </oc>
    <nc r="E71">
      <f>SUM(D71)/C71*100</f>
    </nc>
  </rcc>
  <rcc rId="9686" sId="2">
    <oc r="E72">
      <f>SUM(D72)/C72*100</f>
    </oc>
    <nc r="E72">
      <f>SUM(D72)/C72*100</f>
    </nc>
  </rcc>
  <rcc rId="9687" sId="2" numFmtId="4">
    <oc r="C73">
      <v>1789.8</v>
    </oc>
    <nc r="C73">
      <v>1989.8</v>
    </nc>
  </rcc>
  <rcc rId="9688" sId="2">
    <oc r="E73">
      <f>SUM(D73)/C73*100</f>
    </oc>
    <nc r="E73">
      <f>SUM(D73)/C73*100</f>
    </nc>
  </rcc>
  <rcc rId="9689" sId="2" numFmtId="4">
    <oc r="C74">
      <v>35891.199999999997</v>
    </oc>
    <nc r="C74">
      <v>40377.599999999999</v>
    </nc>
  </rcc>
  <rcc rId="9690" sId="2" numFmtId="4">
    <oc r="D74">
      <v>34395.733</v>
    </oc>
    <nc r="D74">
      <v>35891.199999999997</v>
    </nc>
  </rcc>
  <rcc rId="9691" sId="2">
    <oc r="E74">
      <f>SUM(D74)/C74*100</f>
    </oc>
    <nc r="E74">
      <f>SUM(D74)/C74*100</f>
    </nc>
  </rcc>
  <rcc rId="9692" sId="2">
    <oc r="B75">
      <f>SUM(B76)+B80</f>
    </oc>
    <nc r="B75">
      <f>SUM(B76)+B80</f>
    </nc>
  </rcc>
  <rcc rId="9693" sId="2">
    <oc r="C75">
      <f>SUM(C76)+C80</f>
    </oc>
    <nc r="C75">
      <f>SUM(C76)+C80</f>
    </nc>
  </rcc>
  <rcc rId="9694" sId="2">
    <oc r="D75">
      <f>SUM(D76)+D80</f>
    </oc>
    <nc r="D75">
      <f>SUM(D76)+D80</f>
    </nc>
  </rcc>
  <rcc rId="9695" sId="2">
    <oc r="E75">
      <f>SUM(D75)/C75*100</f>
    </oc>
    <nc r="E75">
      <f>SUM(D75)/C75*100</f>
    </nc>
  </rcc>
  <rcc rId="9696" sId="2">
    <oc r="C76">
      <f>7221.396+3356.57</f>
    </oc>
    <nc r="C76">
      <f>7221.396+3356.57+2191.219</f>
    </nc>
  </rcc>
  <rcc rId="9697" sId="2">
    <oc r="D76">
      <f>2478.204+19.271+122.656+409.209</f>
    </oc>
    <nc r="D76">
      <f>2478.204+19.271+122.656+409.209-196.596</f>
    </nc>
  </rcc>
  <rcc rId="9698" sId="2">
    <oc r="E76">
      <f>SUM(D76)/C76*100</f>
    </oc>
    <nc r="E76">
      <f>SUM(D76)/C76*100</f>
    </nc>
  </rcc>
  <rcc rId="9699" sId="2">
    <oc r="B79">
      <f>SUM(B76)-B77-B78</f>
    </oc>
    <nc r="B79">
      <f>SUM(B76)-B77-B78</f>
    </nc>
  </rcc>
  <rcc rId="9700" sId="2">
    <oc r="C79">
      <f>1359.699+75</f>
    </oc>
    <nc r="C79">
      <f>1359.699+75</f>
    </nc>
  </rcc>
  <rcc rId="9701" sId="2">
    <oc r="D79">
      <f>SUM(D76)-D77-D78</f>
    </oc>
    <nc r="D79">
      <f>SUM(D76)-D77-D78</f>
    </nc>
  </rcc>
  <rcc rId="9702" sId="2">
    <oc r="E79">
      <f>SUM(D79)/C79*100</f>
    </oc>
    <nc r="E79">
      <f>SUM(D79)/C79*100</f>
    </nc>
  </rcc>
  <rcc rId="9703" sId="2">
    <oc r="B80">
      <f>44017.8+3035.586+19551.056</f>
    </oc>
    <nc r="B80">
      <f>44017.8+3035.586+19551.056</f>
    </nc>
  </rcc>
  <rcc rId="9704" sId="2">
    <oc r="C80">
      <f>4177.59+44017.8+1240</f>
    </oc>
    <nc r="C80">
      <f>14503.889+1248.275+44017.8</f>
    </nc>
  </rcc>
  <rcc rId="9705" sId="2">
    <oc r="D80">
      <f>14156.006+14.932</f>
    </oc>
    <nc r="D80">
      <f>43595.3+5.4+14.933</f>
    </nc>
  </rcc>
  <rcc rId="9706" sId="2">
    <oc r="E80">
      <f>SUM(D80)/C80*100</f>
    </oc>
    <nc r="E80">
      <f>SUM(D80)/C80*100</f>
    </nc>
  </rcc>
  <rcc rId="9707" sId="2" numFmtId="4">
    <oc r="C81">
      <v>21382.75</v>
    </oc>
    <nc r="C81">
      <v>23579.125</v>
    </nc>
  </rcc>
  <rcc rId="9708" sId="2">
    <oc r="E81">
      <f>SUM(D81)/C81*100</f>
    </oc>
    <nc r="E81">
      <f>SUM(D81)/C81*100</f>
    </nc>
  </rcc>
  <rcc rId="9709" sId="2">
    <oc r="B82">
      <f>B5+B14+B23+B35+B42+B49+B56+B61+B63+B66+B68+B73+B74+B75+B81</f>
    </oc>
    <nc r="B82">
      <f>B5+B14+B23+B35+B42+B49+B56+B61+B63+B66+B68+B73+B74+B75+B81</f>
    </nc>
  </rcc>
  <rcc rId="9710" sId="2">
    <oc r="C82">
      <f>C5+C14+C23+C35+C42+C49+C56+C61+C63+C66+C68+C73+C74+C75+C81</f>
    </oc>
    <nc r="C82">
      <f>C5+C14+C23+C35+C42+C49+C56+C61+C63+C66+C68+C73+C74+C75+C81</f>
    </nc>
  </rcc>
  <rcc rId="9711" sId="2">
    <oc r="D82">
      <f>D5+D14+D23+D35+D42+D49+D56+D61+D63+D66+D68+D73+D74+D75+D81</f>
    </oc>
    <nc r="D82">
      <f>D5+D14+D23+D35+D42+D49+D56+D61+D63+D66+D68+D73+D74+D75+D81</f>
    </nc>
  </rcc>
  <rcc rId="9712" sId="2">
    <oc r="E82">
      <f>SUM(D82)/C82*100</f>
    </oc>
    <nc r="E82">
      <f>SUM(D82)/C82*100</f>
    </nc>
  </rcc>
  <rcc rId="9713" sId="2">
    <oc r="B83">
      <f>B6+B15+B24+B36+B43+B50+B57+B64+B69+B76+B74</f>
    </oc>
    <nc r="B83">
      <f>B6+B15+B24+B36+B43+B50+B57+B64+B69+B76+B74</f>
    </nc>
  </rcc>
  <rcc rId="9714" sId="2">
    <oc r="C83">
      <f>C6+C15+C24+C36+C43+C50+C57+C64+C69+C76+C74</f>
    </oc>
    <nc r="C83">
      <f>C6+C15+C24+C36+C43+C50+C57+C64+C69+C76+C74</f>
    </nc>
  </rcc>
  <rcc rId="9715" sId="2">
    <oc r="D83">
      <f>D6+D15+D24+D36+D43+D50+D57+D64+D69+D76+D74</f>
    </oc>
    <nc r="D83">
      <f>D6+D15+D24+D36+D43+D50+D57+D64+D69+D76+D74</f>
    </nc>
  </rcc>
  <rcc rId="9716" sId="2">
    <oc r="E83">
      <f>SUM(D83)/C83*100</f>
    </oc>
    <nc r="E83">
      <f>SUM(D83)/C83*100</f>
    </nc>
  </rcc>
  <rcc rId="9717" sId="2">
    <oc r="B84">
      <f>B7+B16+B25+B37+B44+B51+B77</f>
    </oc>
    <nc r="B84">
      <f>B7+B16+B25+B37+B44+B51+B77</f>
    </nc>
  </rcc>
  <rcc rId="9718" sId="2">
    <oc r="C84">
      <f>C7+C16+C25+C37+C44+C51+C77</f>
    </oc>
    <nc r="C84">
      <f>C7+C16+C25+C37+C44+C51+C77</f>
    </nc>
  </rcc>
  <rcc rId="9719" sId="2">
    <oc r="D84">
      <f>D7+D16+D25+D37+D44+D51+D77</f>
    </oc>
    <nc r="D84">
      <f>D7+D16+D25+D37+D44+D51+D77</f>
    </nc>
  </rcc>
  <rcc rId="9720" sId="2">
    <oc r="E84">
      <f>SUM(D84)/C84*100</f>
    </oc>
    <nc r="E84">
      <f>SUM(D84)/C84*100</f>
    </nc>
  </rcc>
  <rcc rId="9721" sId="2">
    <oc r="B85">
      <f>B8+B17+B26+B38+B45+B52+B78</f>
    </oc>
    <nc r="B85">
      <f>B8+B17+B26+B38+B45+B52+B78</f>
    </nc>
  </rcc>
  <rcc rId="9722" sId="2">
    <oc r="C85">
      <f>C8+C17+C26+C38+C45+C52+C78</f>
    </oc>
    <nc r="C85">
      <f>C8+C17+C26+C38+C45+C52+C78</f>
    </nc>
  </rcc>
  <rcc rId="9723" sId="2">
    <oc r="D85">
      <f>D8+D17+D26+D38+D45+D52+D78</f>
    </oc>
    <nc r="D85">
      <f>D8+D17+D26+D38+D45+D52+D78</f>
    </nc>
  </rcc>
  <rcc rId="9724" sId="2">
    <oc r="E85">
      <f>SUM(D85)/C85*100</f>
    </oc>
    <nc r="E85">
      <f>SUM(D85)/C85*100</f>
    </nc>
  </rcc>
  <rcc rId="9725" sId="2">
    <oc r="B86">
      <f>B70+B11+B20+B29+B39+B46+B53+B58</f>
    </oc>
    <nc r="B86">
      <f>B70+B11+B20+B29+B39+B46+B53+B58</f>
    </nc>
  </rcc>
  <rcc rId="9726" sId="2">
    <oc r="C86">
      <f>C70+C11+C20+C29+C39+C46+C53+C58</f>
    </oc>
    <nc r="C86">
      <f>C70+C11+C20+C29+C39+C46+C53+C58</f>
    </nc>
  </rcc>
  <rcc rId="9727" sId="2">
    <oc r="D86">
      <f>D70+D11+D20+D29+D39+D46+D53+D58</f>
    </oc>
    <nc r="D86">
      <f>D70+D11+D20+D29+D39+D46+D53+D58</f>
    </nc>
  </rcc>
  <rcc rId="9728" sId="2">
    <oc r="E86">
      <f>SUM(D86)/C86*100</f>
    </oc>
    <nc r="E86">
      <f>SUM(D86)/C86*100</f>
    </nc>
  </rcc>
  <rcc rId="9729" sId="2">
    <oc r="B87">
      <f>B83-B84-B85-B86</f>
    </oc>
    <nc r="B87">
      <f>B83-B84-B85-B86</f>
    </nc>
  </rcc>
  <rcc rId="9730" sId="2">
    <oc r="C87">
      <f>C83-C84-C85-C86</f>
    </oc>
    <nc r="C87">
      <f>C83-C84-C85-C86</f>
    </nc>
  </rcc>
  <rcc rId="9731" sId="2">
    <oc r="D87">
      <f>D83-D84-D85-D86</f>
    </oc>
    <nc r="D87">
      <f>D83-D84-D85-D86</f>
    </nc>
  </rcc>
  <rcc rId="9732" sId="2">
    <oc r="E87">
      <f>SUM(D87)/C87*100</f>
    </oc>
    <nc r="E87">
      <f>SUM(D87)/C87*100</f>
    </nc>
  </rcc>
  <rcc rId="9733" sId="2">
    <oc r="B88">
      <f>B13+B22+B41+B34+B55+B60+B62+B65+B67+B72+B80+B48</f>
    </oc>
    <nc r="B88">
      <f>B13+B22+B41+B34+B55+B60+B62+B65+B67+B72+B80+B48</f>
    </nc>
  </rcc>
  <rcc rId="9734" sId="2">
    <oc r="C88">
      <f>C13+C22+C41+C34+C55+C60+C62+C65+C67+C72+C80+C48</f>
    </oc>
    <nc r="C88">
      <f>C13+C22+C41+C34+C55+C60+C62+C65+C67+C72+C80+C48</f>
    </nc>
  </rcc>
  <rcc rId="9735" sId="2">
    <oc r="D88">
      <f>D13+D22+D41+D34+D55+D60+D62+D65+D67+D72+D80+D48</f>
    </oc>
    <nc r="D88">
      <f>D13+D22+D41+D34+D55+D60+D62+D65+D67+D72+D80+D48</f>
    </nc>
  </rcc>
  <rcc rId="9736" sId="2">
    <oc r="E88">
      <f>SUM(D88)/C88*100</f>
    </oc>
    <nc r="E88">
      <f>SUM(D88)/C88*100</f>
    </nc>
  </rcc>
  <rcc rId="9737" sId="2">
    <oc r="B89">
      <f>SUM(B81)</f>
    </oc>
    <nc r="B89">
      <f>SUM(B81)</f>
    </nc>
  </rcc>
  <rcc rId="9738" sId="2">
    <oc r="C89">
      <f>SUM(C81)</f>
    </oc>
    <nc r="C89">
      <f>SUM(C81)</f>
    </nc>
  </rcc>
  <rcc rId="9739" sId="2">
    <oc r="D89">
      <f>SUM(D81)</f>
    </oc>
    <nc r="D89">
      <f>SUM(D81)</f>
    </nc>
  </rcc>
  <rcc rId="9740" sId="2">
    <oc r="E89">
      <f>SUM(D89)/C89*100</f>
    </oc>
    <nc r="E89">
      <f>SUM(D89)/C89*100</f>
    </nc>
  </rcc>
  <rcc rId="9741" sId="2">
    <oc r="B90">
      <f>SUM(B73)</f>
    </oc>
    <nc r="B90">
      <f>SUM(B73)</f>
    </nc>
  </rcc>
  <rcc rId="9742" sId="2">
    <oc r="C90">
      <f>SUM(C73)</f>
    </oc>
    <nc r="C90">
      <f>SUM(C73)</f>
    </nc>
  </rcc>
  <rcc rId="9743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9425" sId="1" numFmtId="4">
    <oc r="C6">
      <v>679516.00600000005</v>
    </oc>
    <nc r="C6">
      <v>758671.82</v>
    </nc>
  </rcc>
  <rcc rId="9426" sId="1" numFmtId="4">
    <oc r="D6">
      <v>632040.84699999995</v>
    </oc>
    <nc r="D6">
      <f>632067.822+367.873</f>
    </nc>
  </rcc>
  <rcc rId="9427" sId="1" numFmtId="4">
    <oc r="C7">
      <v>446382.24900000001</v>
    </oc>
    <nc r="C7">
      <v>502125.23800000001</v>
    </nc>
  </rcc>
  <rcc rId="9428" sId="1" numFmtId="4">
    <oc r="C8">
      <v>98696.320000000007</v>
    </oc>
    <nc r="C8">
      <v>110956.54300000001</v>
    </nc>
  </rcc>
  <rcc rId="9429" sId="1" numFmtId="4">
    <oc r="C9">
      <v>173.43799999999999</v>
    </oc>
    <nc r="C9">
      <v>177.67599999999999</v>
    </nc>
  </rcc>
  <rcc rId="9430" sId="1" numFmtId="4">
    <oc r="C10">
      <v>30078.421999999999</v>
    </oc>
    <nc r="C10">
      <v>35332.42</v>
    </nc>
  </rcc>
  <rcc rId="9431" sId="1" numFmtId="4">
    <oc r="C11">
      <v>51344.311000000002</v>
    </oc>
    <nc r="C11">
      <v>52723.182999999997</v>
    </nc>
  </rcc>
  <rcc rId="9432" sId="1" numFmtId="4">
    <oc r="D11">
      <v>48568.500999999997</v>
    </oc>
    <nc r="D11">
      <f>48595.476+367.873</f>
    </nc>
  </rcc>
  <rcc rId="9433" sId="1">
    <oc r="C15">
      <f>312716.761+19417</f>
    </oc>
    <nc r="C15">
      <f>353039.952</f>
    </nc>
  </rcc>
  <rcc rId="9434" sId="1">
    <oc r="D15">
      <f>305675.526+19417</f>
    </oc>
    <nc r="D15">
      <f>305675.526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9342" sId="1">
    <o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343" sId="2">
    <o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9817" sId="1">
    <oc r="D80">
      <f>43595.3+5.4+14.933</f>
    </oc>
    <nc r="D80">
      <f>43595.3+14.933+21.6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9791" sId="1">
    <oc r="D15">
      <f>309849.761+585.338</f>
    </oc>
    <nc r="D15">
      <f>309849.761+585.338+19417</f>
    </nc>
  </rcc>
  <rcc rId="9792" sId="1" numFmtId="4">
    <oc r="D74">
      <v>35891.199999999997</v>
    </oc>
    <nc r="D74">
      <v>37386.667000000001</v>
    </nc>
  </rcc>
  <rcc rId="9793" sId="1">
    <oc r="D76">
      <f>2478.204+19.271+122.656+409.209-196.596</f>
    </oc>
    <nc r="D76">
      <f>2478.204+19.271+122.656+409.209-196.596+50.784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9748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01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08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7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01 сентября,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08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364" sId="1" numFmtId="4">
    <oc r="D6">
      <f>605884.26+14018.619</f>
    </oc>
    <nc r="D6">
      <v>632040.84699999995</v>
    </nc>
  </rcc>
  <rcc rId="9365" sId="1" numFmtId="4">
    <oc r="D7">
      <f>398161.056+11411.093</f>
    </oc>
    <nc r="D7">
      <v>419270.02</v>
    </nc>
  </rcc>
  <rcc rId="9366" sId="1" numFmtId="4">
    <oc r="D8">
      <f>88554.583+2601.769</f>
    </oc>
    <nc r="D8">
      <v>93331.745999999999</v>
    </nc>
  </rcc>
  <rcc rId="9367" sId="1" numFmtId="4">
    <oc r="D9">
      <v>27.524000000000001</v>
    </oc>
    <nc r="D9">
      <v>30.468</v>
    </nc>
  </rcc>
  <rcc rId="9368" sId="1" numFmtId="4">
    <oc r="D10">
      <v>26960.382000000001</v>
    </oc>
    <nc r="D10">
      <v>27019.757000000001</v>
    </nc>
  </rcc>
  <rcc rId="9369" sId="1" numFmtId="4">
    <oc r="D11">
      <v>48502.446000000004</v>
    </oc>
    <nc r="D11">
      <v>48568.500999999997</v>
    </nc>
  </rcc>
  <rfmt sheetId="1" sqref="B24:C34">
    <dxf>
      <fill>
        <patternFill patternType="none">
          <bgColor auto="1"/>
        </patternFill>
      </fill>
    </dxf>
  </rfmt>
  <rcc rId="9370" sId="1" numFmtId="4">
    <oc r="C24">
      <v>754990.50600000005</v>
    </oc>
    <nc r="C24">
      <v>757400.50600000005</v>
    </nc>
  </rcc>
  <rfmt sheetId="1" sqref="D34:E34">
    <dxf>
      <fill>
        <patternFill patternType="none">
          <bgColor auto="1"/>
        </patternFill>
      </fill>
    </dxf>
  </rfmt>
  <rfmt sheetId="1" sqref="D34:E34">
    <dxf>
      <fill>
        <patternFill>
          <bgColor auto="1"/>
        </patternFill>
      </fill>
    </dxf>
  </rfmt>
  <rfmt sheetId="1" sqref="D24:E34">
    <dxf>
      <fill>
        <patternFill patternType="none">
          <bgColor auto="1"/>
        </patternFill>
      </fill>
    </dxf>
  </rfmt>
  <rcc rId="9371" sId="1" numFmtId="4">
    <oc r="D24">
      <v>735612.59199999995</v>
    </oc>
    <nc r="D24">
      <v>743696.22100000002</v>
    </nc>
  </rcc>
  <rcc rId="9372" sId="1" numFmtId="4">
    <oc r="D25">
      <v>13645.656000000001</v>
    </oc>
    <nc r="D25">
      <v>14243.370999999999</v>
    </nc>
  </rcc>
  <rcc rId="9373" sId="1" numFmtId="4">
    <oc r="D26">
      <v>3004.6619999999998</v>
    </oc>
    <nc r="D26">
      <v>3135.596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9100" sId="1" numFmtId="4">
    <oc r="D43">
      <v>46439.991999999998</v>
    </oc>
    <nc r="D43">
      <v>47494.442999999999</v>
    </nc>
  </rcc>
  <rcc rId="9101" sId="1" numFmtId="4">
    <oc r="D44">
      <v>22285.11</v>
    </oc>
    <nc r="D44">
      <v>22776.366000000002</v>
    </nc>
  </rcc>
  <rcc rId="9102" sId="1" numFmtId="4">
    <oc r="D45">
      <v>4881.1559999999999</v>
    </oc>
    <nc r="D45">
      <v>4988.2640000000001</v>
    </nc>
  </rcc>
  <rcc rId="9103" sId="1" numFmtId="4">
    <oc r="D46">
      <v>2942.3980000000001</v>
    </oc>
    <nc r="D46">
      <v>2942.8719999999998</v>
    </nc>
  </rcc>
  <rfmt sheetId="1" sqref="D43:D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9120" sId="2">
    <oc r="B5">
      <f>B6+B13</f>
    </oc>
    <nc r="B5">
      <f>B6+B13</f>
    </nc>
  </rcc>
  <rcc rId="9121" sId="2">
    <oc r="C5">
      <f>C6+C13</f>
    </oc>
    <nc r="C5">
      <f>C6+C13</f>
    </nc>
  </rcc>
  <rcc rId="9122" sId="2">
    <oc r="D5">
      <f>D6+D13</f>
    </oc>
    <nc r="D5">
      <f>D6+D13</f>
    </nc>
  </rcc>
  <rcc rId="9123" sId="2">
    <oc r="E5">
      <f>SUM(D5)/C5*100</f>
    </oc>
    <nc r="E5">
      <f>SUM(D5)/C5*100</f>
    </nc>
  </rcc>
  <rcc rId="9124" sId="2" numFmtId="4">
    <oc r="D6">
      <v>602467.679</v>
    </oc>
    <nc r="D6">
      <f>605884.26+14018.619</f>
    </nc>
  </rcc>
  <rcc rId="9125" sId="2">
    <oc r="E6">
      <f>SUM(D6)/C6*100</f>
    </oc>
    <nc r="E6">
      <f>SUM(D6)/C6*100</f>
    </nc>
  </rcc>
  <rcc rId="9126" sId="2" numFmtId="4">
    <oc r="D7">
      <v>396805.78499999997</v>
    </oc>
    <nc r="D7">
      <f>398161.056+11411.093</f>
    </nc>
  </rcc>
  <rcc rId="9127" sId="2">
    <oc r="E7">
      <f>SUM(D7)/C7*100</f>
    </oc>
    <nc r="E7">
      <f>SUM(D7)/C7*100</f>
    </nc>
  </rcc>
  <rcc rId="9128" sId="2" numFmtId="4">
    <oc r="D8">
      <v>88220.065000000002</v>
    </oc>
    <nc r="D8">
      <f>88554.583+2601.769</f>
    </nc>
  </rcc>
  <rcc rId="9129" sId="2">
    <oc r="E8">
      <f>SUM(D8)/C8*100</f>
    </oc>
    <nc r="E8">
      <f>SUM(D8)/C8*100</f>
    </nc>
  </rcc>
  <rcc rId="9130" sId="2" numFmtId="4">
    <oc r="D9">
      <v>23.361999999999998</v>
    </oc>
    <nc r="D9">
      <v>27.524000000000001</v>
    </nc>
  </rcc>
  <rcc rId="9131" sId="2">
    <oc r="E9">
      <f>SUM(D9)/C9*100</f>
    </oc>
    <nc r="E9">
      <f>SUM(D9)/C9*100</f>
    </nc>
  </rcc>
  <rcc rId="9132" sId="2" numFmtId="4">
    <oc r="D10">
      <v>26674.870999999999</v>
    </oc>
    <nc r="D10">
      <v>26960.382000000001</v>
    </nc>
  </rcc>
  <rcc rId="9133" sId="2">
    <oc r="E10">
      <f>SUM(D10)/C10*100</f>
    </oc>
    <nc r="E10">
      <f>SUM(D10)/C10*100</f>
    </nc>
  </rcc>
  <rcc rId="9134" sId="2" numFmtId="4">
    <oc r="D11">
      <v>48457.398000000001</v>
    </oc>
    <nc r="D11">
      <v>48502.446000000004</v>
    </nc>
  </rcc>
  <rcc rId="9135" sId="2">
    <oc r="E11">
      <f>SUM(D11)/C11*100</f>
    </oc>
    <nc r="E11">
      <f>SUM(D11)/C11*100</f>
    </nc>
  </rcc>
  <rcc rId="9136" sId="2">
    <oc r="B12">
      <f>SUM(B6)-B7-B8-B9-B10-B11</f>
    </oc>
    <nc r="B12">
      <f>SUM(B6)-B7-B8-B9-B10-B11</f>
    </nc>
  </rcc>
  <rcc rId="9137" sId="2">
    <oc r="C12">
      <f>SUM(C6)-C7-C8-C9-C10-C11</f>
    </oc>
    <nc r="C12">
      <f>SUM(C6)-C7-C8-C9-C10-C11</f>
    </nc>
  </rcc>
  <rcc rId="9138" sId="2">
    <oc r="D12">
      <f>SUM(D6)-D7-D8-D9-D10-D11</f>
    </oc>
    <nc r="D12">
      <f>SUM(D6)-D7-D8-D9-D10-D11</f>
    </nc>
  </rcc>
  <rcc rId="9139" sId="2">
    <oc r="E12">
      <f>SUM(D12)/C12*100</f>
    </oc>
    <nc r="E12">
      <f>SUM(D12)/C12*100</f>
    </nc>
  </rcc>
  <rcc rId="9140" sId="2" numFmtId="4">
    <oc r="D13">
      <f>38395.766+22</f>
    </oc>
    <nc r="D13">
      <v>38416.046999999999</v>
    </nc>
  </rcc>
  <rcc rId="9141" sId="2">
    <oc r="E13">
      <f>SUM(D13)/C13*100</f>
    </oc>
    <nc r="E13">
      <f>SUM(D13)/C13*100</f>
    </nc>
  </rcc>
  <rcc rId="9142" sId="2">
    <oc r="B14">
      <f>B15+B22</f>
    </oc>
    <nc r="B14">
      <f>B15+B22</f>
    </nc>
  </rcc>
  <rcc rId="9143" sId="2">
    <oc r="C14">
      <f>C15+C22</f>
    </oc>
    <nc r="C14">
      <f>C15+C22</f>
    </nc>
  </rcc>
  <rcc rId="9144" sId="2">
    <oc r="D14">
      <f>D15+D22</f>
    </oc>
    <nc r="D14">
      <f>D15+D22</f>
    </nc>
  </rcc>
  <rcc rId="9145" sId="2">
    <oc r="E14">
      <f>SUM(D14)/C14*100</f>
    </oc>
    <nc r="E14">
      <f>SUM(D14)/C14*100</f>
    </nc>
  </rcc>
  <rcc rId="9146" sId="2">
    <oc r="B15">
      <f>477284.214+29125.5</f>
    </oc>
    <nc r="B15">
      <f>477284.214+29125.5</f>
    </nc>
  </rcc>
  <rcc rId="9147" sId="2">
    <oc r="C15">
      <f>312716.761+19417</f>
    </oc>
    <nc r="C15">
      <f>312716.761+19417</f>
    </nc>
  </rcc>
  <rcc rId="9148" sId="2">
    <oc r="D15">
      <f>285889.5+17938.688+19417</f>
    </oc>
    <nc r="D15">
      <f>303945.568+1253.708+19417</f>
    </nc>
  </rcc>
  <rcc rId="9149" sId="2">
    <oc r="E15">
      <f>SUM(D15)/C15*100</f>
    </oc>
    <nc r="E15">
      <f>SUM(D15)/C15*100</f>
    </nc>
  </rcc>
  <rcc rId="9150" sId="2">
    <oc r="B21">
      <f>SUM(B15)-B16-B17-B18-B19-B20</f>
    </oc>
    <nc r="B21">
      <f>SUM(B15)-B16-B17-B18-B19-B20</f>
    </nc>
  </rcc>
  <rcc rId="9151" sId="2">
    <oc r="C21">
      <f>SUM(C15)-C16-C17-C18-C19-C20</f>
    </oc>
    <nc r="C21">
      <f>SUM(C15)-C16-C17-C18-C19-C20</f>
    </nc>
  </rcc>
  <rcc rId="9152" sId="2">
    <oc r="D21">
      <f>SUM(D15)-D16-D17-D18-D19-D20</f>
    </oc>
    <nc r="D21">
      <f>SUM(D15)-D16-D17-D18-D19-D20</f>
    </nc>
  </rcc>
  <rcc rId="9153" sId="2">
    <oc r="E21">
      <f>SUM(D21)/C21*100</f>
    </oc>
    <nc r="E21">
      <f>SUM(D21)/C21*100</f>
    </nc>
  </rcc>
  <rcc rId="9154" sId="2" numFmtId="4">
    <oc r="D22">
      <f>14995.293+450</f>
    </oc>
    <nc r="D22">
      <v>14995.293</v>
    </nc>
  </rcc>
  <rcc rId="9155" sId="2">
    <oc r="E22">
      <f>SUM(D22)/C22*100</f>
    </oc>
    <nc r="E22">
      <f>SUM(D22)/C22*100</f>
    </nc>
  </rcc>
  <rcc rId="9156" sId="2">
    <oc r="B23">
      <f>B24+B34</f>
    </oc>
    <nc r="B23">
      <f>B24+B34</f>
    </nc>
  </rcc>
  <rcc rId="9157" sId="2">
    <oc r="C23">
      <f>C24+C34</f>
    </oc>
    <nc r="C23">
      <f>C24+C34</f>
    </nc>
  </rcc>
  <rcc rId="9158" sId="2">
    <oc r="D23">
      <f>D24+D34</f>
    </oc>
    <nc r="D23">
      <f>D24+D34</f>
    </nc>
  </rcc>
  <rcc rId="9159" sId="2">
    <oc r="E23">
      <f>SUM(D23)/C23*100</f>
    </oc>
    <nc r="E23">
      <f>SUM(D23)/C23*100</f>
    </nc>
  </rcc>
  <rcc rId="9160" sId="2" numFmtId="4">
    <oc r="C24">
      <v>708319.30599999998</v>
    </oc>
    <nc r="C24">
      <v>754990.50600000005</v>
    </nc>
  </rcc>
  <rcc rId="9161" sId="2" numFmtId="4">
    <oc r="D24">
      <f>683935.063+465.171</f>
    </oc>
    <nc r="D24">
      <v>735612.59199999995</v>
    </nc>
  </rcc>
  <rcc rId="9162" sId="2">
    <oc r="E24">
      <f>SUM(D24)/C24*100</f>
    </oc>
    <nc r="E24">
      <f>SUM(D24)/C24*100</f>
    </nc>
  </rcc>
  <rcc rId="9163" sId="2" numFmtId="4">
    <oc r="D25">
      <v>13507.339</v>
    </oc>
    <nc r="D25">
      <v>13645.656000000001</v>
    </nc>
  </rcc>
  <rcc rId="9164" sId="2">
    <oc r="E25">
      <f>SUM(D25)/C25*100</f>
    </oc>
    <nc r="E25">
      <f>SUM(D25)/C25*100</f>
    </nc>
  </rcc>
  <rcc rId="9165" sId="2" numFmtId="4">
    <oc r="D26">
      <v>2972.7930000000001</v>
    </oc>
    <nc r="D26">
      <v>3004.6619999999998</v>
    </nc>
  </rcc>
  <rcc rId="9166" sId="2">
    <oc r="E26">
      <f>SUM(D26)/C26*100</f>
    </oc>
    <nc r="E26">
      <f>SUM(D26)/C26*100</f>
    </nc>
  </rcc>
  <rcc rId="9167" sId="2">
    <oc r="E27">
      <f>SUM(D27)/C27*100</f>
    </oc>
    <nc r="E27">
      <f>SUM(D27)/C27*100</f>
    </nc>
  </rcc>
  <rcc rId="9168" sId="2">
    <oc r="E28">
      <f>SUM(D28)/C28*100</f>
    </oc>
    <nc r="E28">
      <f>SUM(D28)/C28*100</f>
    </nc>
  </rcc>
  <rcc rId="9169" sId="2" numFmtId="4">
    <oc r="D29">
      <v>669.89099999999996</v>
    </oc>
    <nc r="D29">
      <v>673.73</v>
    </nc>
  </rcc>
  <rcc rId="9170" sId="2">
    <oc r="E29">
      <f>SUM(D29)/C29*100</f>
    </oc>
    <nc r="E29">
      <f>SUM(D29)/C29*100</f>
    </nc>
  </rcc>
  <rcc rId="9171" sId="2">
    <oc r="B30">
      <f>SUM(B24)-B25-B26-B27-B28-B29</f>
    </oc>
    <nc r="B30">
      <f>SUM(B24)-B25-B26-B27-B28-B29</f>
    </nc>
  </rcc>
  <rcc rId="9172" sId="2">
    <oc r="C30">
      <f>SUM(C24)-C25-C26-C27-C28-C29</f>
    </oc>
    <nc r="C30">
      <f>SUM(C24)-C25-C26-C27-C28-C29</f>
    </nc>
  </rcc>
  <rcc rId="9173" sId="2">
    <oc r="D30">
      <f>SUM(D24)-D25-D26-D27-D28-D29</f>
    </oc>
    <nc r="D30">
      <f>SUM(D24)-D25-D26-D27-D28-D29</f>
    </nc>
  </rcc>
  <rcc rId="9174" sId="2">
    <oc r="E30">
      <f>SUM(D30)/C30*100</f>
    </oc>
    <nc r="E30">
      <f>SUM(D30)/C30*100</f>
    </nc>
  </rcc>
  <rcc rId="9175" sId="2">
    <oc r="B31">
      <f>SUM(B32:B33)</f>
    </oc>
    <nc r="B31">
      <f>SUM(B32:B33)</f>
    </nc>
  </rcc>
  <rcc rId="9176" sId="2">
    <oc r="C31">
      <f>SUM(C32:C33)</f>
    </oc>
    <nc r="C31">
      <f>SUM(C32:C33)</f>
    </nc>
  </rcc>
  <rcc rId="9177" sId="2">
    <oc r="D31">
      <f>SUM(D32:D33)</f>
    </oc>
    <nc r="D31">
      <f>SUM(D32:D33)</f>
    </nc>
  </rcc>
  <rcc rId="9178" sId="2">
    <oc r="E31">
      <f>SUM(D31)/C31*100</f>
    </oc>
    <nc r="E31">
      <f>SUM(D31)/C31*100</f>
    </nc>
  </rcc>
  <rcc rId="9179" sId="2" numFmtId="4">
    <oc r="D32">
      <v>327901.68900000001</v>
    </oc>
    <nc r="D32">
      <v>333774.69199999998</v>
    </nc>
  </rcc>
  <rcc rId="9180" sId="2">
    <oc r="E32">
      <f>SUM(D32)/C32*100</f>
    </oc>
    <nc r="E32">
      <f>SUM(D32)/C32*100</f>
    </nc>
  </rcc>
  <rcc rId="9181" sId="2" numFmtId="4">
    <oc r="C33">
      <v>294430.22200000001</v>
    </oc>
    <nc r="C33">
      <v>341101.42200000002</v>
    </nc>
  </rcc>
  <rcc rId="9182" sId="2" numFmtId="4">
    <oc r="D33">
      <v>292859.17200000002</v>
    </oc>
    <nc r="D33">
      <v>336973.28499999997</v>
    </nc>
  </rcc>
  <rcc rId="9183" sId="2">
    <oc r="E33">
      <f>SUM(D33)/C33*100</f>
    </oc>
    <nc r="E33">
      <f>SUM(D33)/C33*100</f>
    </nc>
  </rcc>
  <rcc rId="9184" sId="2" numFmtId="4">
    <oc r="D34">
      <v>1562.9280000000001</v>
    </oc>
    <nc r="D34">
      <v>1608.4459999999999</v>
    </nc>
  </rcc>
  <rcc rId="9185" sId="2">
    <oc r="E34">
      <f>SUM(D34)/C34*100</f>
    </oc>
    <nc r="E34">
      <f>SUM(D34)/C34*100</f>
    </nc>
  </rcc>
  <rcc rId="9186" sId="2">
    <oc r="B35">
      <f>B36+B41</f>
    </oc>
    <nc r="B35">
      <f>B36+B41</f>
    </nc>
  </rcc>
  <rcc rId="9187" sId="2">
    <oc r="C35">
      <f>C36+C41</f>
    </oc>
    <nc r="C35">
      <f>C36+C41</f>
    </nc>
  </rcc>
  <rcc rId="9188" sId="2">
    <oc r="D35">
      <f>D36+D41</f>
    </oc>
    <nc r="D35">
      <f>D36+D41</f>
    </nc>
  </rcc>
  <rcc rId="9189" sId="2">
    <oc r="E35">
      <f>SUM(D35)/C35*100</f>
    </oc>
    <nc r="E35">
      <f>SUM(D35)/C35*100</f>
    </nc>
  </rcc>
  <rcc rId="9190" sId="2">
    <oc r="D36">
      <f>71253.248+239.523</f>
    </oc>
    <nc r="D36">
      <f>73872.067+233.222</f>
    </nc>
  </rcc>
  <rcc rId="9191" sId="2">
    <oc r="E36">
      <f>SUM(D36)/C36*100</f>
    </oc>
    <nc r="E36">
      <f>SUM(D36)/C36*100</f>
    </nc>
  </rcc>
  <rcc rId="9192" sId="2" numFmtId="4">
    <oc r="D37">
      <v>36502.112999999998</v>
    </oc>
    <nc r="D37">
      <f>38309.536+132.298</f>
    </nc>
  </rcc>
  <rcc rId="9193" sId="2">
    <oc r="E37">
      <f>SUM(D37)/C37*100</f>
    </oc>
    <nc r="E37">
      <f>SUM(D37)/C37*100</f>
    </nc>
  </rcc>
  <rcc rId="9194" sId="2" numFmtId="4">
    <oc r="D38">
      <v>8203.8590000000004</v>
    </oc>
    <nc r="D38">
      <f>8641.361+26.337</f>
    </nc>
  </rcc>
  <rcc rId="9195" sId="2">
    <oc r="E38">
      <f>SUM(D38)/C38*100</f>
    </oc>
    <nc r="E38">
      <f>SUM(D38)/C38*100</f>
    </nc>
  </rcc>
  <rcc rId="9196" sId="2" numFmtId="4">
    <oc r="D39">
      <v>3402.0630000000001</v>
    </oc>
    <nc r="D39">
      <f>3404.456+1.123</f>
    </nc>
  </rcc>
  <rcc rId="9197" sId="2">
    <oc r="E39">
      <f>SUM(D39)/C39*100</f>
    </oc>
    <nc r="E39">
      <f>SUM(D39)/C39*100</f>
    </nc>
  </rcc>
  <rcc rId="9198" sId="2">
    <oc r="B40">
      <f>SUM(B36)-B37-B38-B39</f>
    </oc>
    <nc r="B40">
      <f>SUM(B36)-B37-B38-B39</f>
    </nc>
  </rcc>
  <rcc rId="9199" sId="2">
    <oc r="C40">
      <f>SUM(C36)-C37-C38-C39</f>
    </oc>
    <nc r="C40">
      <f>SUM(C36)-C37-C38-C39</f>
    </nc>
  </rcc>
  <rcc rId="9200" sId="2">
    <oc r="D40">
      <f>SUM(D36)-D37-D38-D39</f>
    </oc>
    <nc r="D40">
      <f>SUM(D36)-D37-D38-D39</f>
    </nc>
  </rcc>
  <rcc rId="9201" sId="2">
    <oc r="E40">
      <f>SUM(D40)/C40*100</f>
    </oc>
    <nc r="E40">
      <f>SUM(D40)/C40*100</f>
    </nc>
  </rcc>
  <rcc rId="9202" sId="2" numFmtId="4">
    <oc r="D41">
      <v>4480.5360000000001</v>
    </oc>
    <nc r="D41">
      <f>4694.634+16.985</f>
    </nc>
  </rcc>
  <rcc rId="9203" sId="2">
    <oc r="E41">
      <f>SUM(D41)/C41*100</f>
    </oc>
    <nc r="E41">
      <f>SUM(D41)/C41*100</f>
    </nc>
  </rcc>
  <rcc rId="9204" sId="2">
    <oc r="B42">
      <f>B43+B48</f>
    </oc>
    <nc r="B42">
      <f>B43+B48</f>
    </nc>
  </rcc>
  <rcc rId="9205" sId="2">
    <oc r="C42">
      <f>C43+C48</f>
    </oc>
    <nc r="C42">
      <f>C43+C48</f>
    </nc>
  </rcc>
  <rcc rId="9206" sId="2">
    <oc r="D42">
      <f>D43+D48</f>
    </oc>
    <nc r="D42">
      <f>D43+D48</f>
    </nc>
  </rcc>
  <rcc rId="9207" sId="2">
    <oc r="E42">
      <f>SUM(D42)/C42*100</f>
    </oc>
    <nc r="E42">
      <f>SUM(D42)/C42*100</f>
    </nc>
  </rcc>
  <rcc rId="9208" sId="2" numFmtId="4">
    <oc r="D43">
      <v>46439.991999999998</v>
    </oc>
    <nc r="D43">
      <v>47494.442999999999</v>
    </nc>
  </rcc>
  <rcc rId="9209" sId="2">
    <oc r="E43">
      <f>SUM(D43)/C43*100</f>
    </oc>
    <nc r="E43">
      <f>SUM(D43)/C43*100</f>
    </nc>
  </rcc>
  <rcc rId="9210" sId="2" numFmtId="4">
    <oc r="D44">
      <v>22285.11</v>
    </oc>
    <nc r="D44">
      <v>22776.366000000002</v>
    </nc>
  </rcc>
  <rcc rId="9211" sId="2">
    <oc r="E44">
      <f>SUM(D44)/C44*100</f>
    </oc>
    <nc r="E44">
      <f>SUM(D44)/C44*100</f>
    </nc>
  </rcc>
  <rcc rId="9212" sId="2" numFmtId="4">
    <oc r="D45">
      <v>4881.1559999999999</v>
    </oc>
    <nc r="D45">
      <v>4988.2640000000001</v>
    </nc>
  </rcc>
  <rcc rId="9213" sId="2">
    <oc r="E45">
      <f>SUM(D45)/C45*100</f>
    </oc>
    <nc r="E45">
      <f>SUM(D45)/C45*100</f>
    </nc>
  </rcc>
  <rcc rId="9214" sId="2" numFmtId="4">
    <oc r="D46">
      <v>2942.3980000000001</v>
    </oc>
    <nc r="D46">
      <v>2942.8719999999998</v>
    </nc>
  </rcc>
  <rcc rId="9215" sId="2">
    <oc r="E46">
      <f>SUM(D46)/C46*100</f>
    </oc>
    <nc r="E46">
      <f>SUM(D46)/C46*100</f>
    </nc>
  </rcc>
  <rcc rId="9216" sId="2">
    <oc r="B47">
      <f>SUM(B43)-B44-B45-B46</f>
    </oc>
    <nc r="B47">
      <f>SUM(B43)-B44-B45-B46</f>
    </nc>
  </rcc>
  <rcc rId="9217" sId="2">
    <oc r="C47">
      <f>SUM(C43)-C44-C45-C46</f>
    </oc>
    <nc r="C47">
      <f>SUM(C43)-C44-C45-C46</f>
    </nc>
  </rcc>
  <rcc rId="9218" sId="2">
    <oc r="D47">
      <f>SUM(D43)-D44-D45-D46</f>
    </oc>
    <nc r="D47">
      <f>SUM(D43)-D44-D45-D46</f>
    </nc>
  </rcc>
  <rcc rId="9219" sId="2">
    <oc r="E47">
      <f>SUM(D47)/C47*100</f>
    </oc>
    <nc r="E47">
      <f>SUM(D47)/C47*100</f>
    </nc>
  </rcc>
  <rcc rId="9220" sId="2" numFmtId="4">
    <oc r="D48">
      <v>11144.476000000001</v>
    </oc>
    <nc r="D48">
      <f>11144.476</f>
    </nc>
  </rcc>
  <rcc rId="9221" sId="2">
    <oc r="E48">
      <f>SUM(D48)/C48*100</f>
    </oc>
    <nc r="E48">
      <f>SUM(D48)/C48*100</f>
    </nc>
  </rcc>
  <rcc rId="9222" sId="2">
    <oc r="B49">
      <f>B50+B55</f>
    </oc>
    <nc r="B49">
      <f>B50+B55</f>
    </nc>
  </rcc>
  <rcc rId="9223" sId="2">
    <oc r="C49">
      <f>C50+C55</f>
    </oc>
    <nc r="C49">
      <f>C50+C55</f>
    </nc>
  </rcc>
  <rcc rId="9224" sId="2">
    <oc r="D49">
      <f>D50+D55</f>
    </oc>
    <nc r="D49">
      <f>D50+D55</f>
    </nc>
  </rcc>
  <rcc rId="9225" sId="2">
    <oc r="E49">
      <f>SUM(D49)/C49*100</f>
    </oc>
    <nc r="E49">
      <f>SUM(D49)/C49*100</f>
    </nc>
  </rcc>
  <rcc rId="9226" sId="2" numFmtId="4">
    <oc r="D50">
      <v>77868.956000000006</v>
    </oc>
    <nc r="D50">
      <v>81869.207999999999</v>
    </nc>
  </rcc>
  <rcc rId="9227" sId="2">
    <oc r="E50">
      <f>SUM(D50)/C50*100</f>
    </oc>
    <nc r="E50">
      <f>SUM(D50)/C50*100</f>
    </nc>
  </rcc>
  <rcc rId="9228" sId="2" numFmtId="4">
    <oc r="C51">
      <v>59630.750999999997</v>
    </oc>
    <nc r="C51">
      <v>59651.750999999997</v>
    </nc>
  </rcc>
  <rcc rId="9229" sId="2" numFmtId="4">
    <oc r="D51">
      <v>53103.417000000001</v>
    </oc>
    <nc r="D51">
      <v>56338.504000000001</v>
    </nc>
  </rcc>
  <rcc rId="9230" sId="2">
    <oc r="E51">
      <f>SUM(D51)/C51*100</f>
    </oc>
    <nc r="E51">
      <f>SUM(D51)/C51*100</f>
    </nc>
  </rcc>
  <rcc rId="9231" sId="2" numFmtId="4">
    <oc r="C52">
      <v>13180.218999999999</v>
    </oc>
    <nc r="C52">
      <v>13185.195</v>
    </nc>
  </rcc>
  <rcc rId="9232" sId="2" numFmtId="4">
    <oc r="D52">
      <v>11564.466</v>
    </oc>
    <nc r="D52">
      <v>12261.569</v>
    </nc>
  </rcc>
  <rcc rId="9233" sId="2">
    <oc r="E52">
      <f>SUM(D52)/C52*100</f>
    </oc>
    <nc r="E52">
      <f>SUM(D52)/C52*100</f>
    </nc>
  </rcc>
  <rcc rId="9234" sId="2" numFmtId="4">
    <oc r="D53">
      <v>2688.0920000000001</v>
    </oc>
    <nc r="D53">
      <v>2692.808</v>
    </nc>
  </rcc>
  <rcc rId="9235" sId="2">
    <oc r="E53">
      <f>SUM(D53)/C53*100</f>
    </oc>
    <nc r="E53">
      <f>SUM(D53)/C53*100</f>
    </nc>
  </rcc>
  <rcc rId="9236" sId="2">
    <oc r="B54">
      <f>SUM(B50)-B51-B52-B53</f>
    </oc>
    <nc r="B54">
      <f>SUM(B50)-B51-B52-B53</f>
    </nc>
  </rcc>
  <rcc rId="9237" sId="2">
    <oc r="C54">
      <f>SUM(C50)-C51-C52-C53</f>
    </oc>
    <nc r="C54">
      <f>SUM(C50)-C51-C52-C53</f>
    </nc>
  </rcc>
  <rcc rId="9238" sId="2">
    <oc r="D54">
      <f>SUM(D50)-D51-D52-D53</f>
    </oc>
    <nc r="D54">
      <f>SUM(D50)-D51-D52-D53</f>
    </nc>
  </rcc>
  <rcc rId="9239" sId="2">
    <oc r="E54">
      <f>SUM(D54)/C54*100</f>
    </oc>
    <nc r="E54">
      <f>SUM(D54)/C54*100</f>
    </nc>
  </rcc>
  <rcc rId="9240" sId="2">
    <oc r="E55">
      <f>SUM(D55)/C55*100</f>
    </oc>
    <nc r="E55">
      <f>SUM(D55)/C55*100</f>
    </nc>
  </rcc>
  <rcc rId="9241" sId="2">
    <oc r="B56">
      <f>B57+B60</f>
    </oc>
    <nc r="B56">
      <f>B57+B60</f>
    </nc>
  </rcc>
  <rcc rId="9242" sId="2">
    <oc r="C56">
      <f>C57+C60</f>
    </oc>
    <nc r="C56">
      <f>C57+C60</f>
    </nc>
  </rcc>
  <rcc rId="9243" sId="2">
    <oc r="D56">
      <f>D57+D60</f>
    </oc>
    <nc r="D56">
      <f>D57+D60</f>
    </nc>
  </rcc>
  <rcc rId="9244" sId="2">
    <oc r="E56">
      <f>SUM(D56)/C56*100</f>
    </oc>
    <nc r="E56">
      <f>SUM(D56)/C56*100</f>
    </nc>
  </rcc>
  <rcc rId="9245" sId="2">
    <oc r="D57">
      <f>117193.59+215.419</f>
    </oc>
    <nc r="D57">
      <f>118746.552+1371.17</f>
    </nc>
  </rcc>
  <rcc rId="9246" sId="2">
    <oc r="E57">
      <f>SUM(D57)/C57*100</f>
    </oc>
    <nc r="E57">
      <f>SUM(D57)/C57*100</f>
    </nc>
  </rcc>
  <rcc rId="9247" sId="2">
    <oc r="E58">
      <f>SUM(D58)/C58*100</f>
    </oc>
    <nc r="E58">
      <f>SUM(D58)/C58*100</f>
    </nc>
  </rcc>
  <rcc rId="9248" sId="2">
    <oc r="B59">
      <f>SUM(B57)-B58</f>
    </oc>
    <nc r="B59">
      <f>SUM(B57)-B58</f>
    </nc>
  </rcc>
  <rcc rId="9249" sId="2">
    <oc r="C59">
      <f>SUM(C57)-C58</f>
    </oc>
    <nc r="C59">
      <f>SUM(C57)-C58</f>
    </nc>
  </rcc>
  <rcc rId="9250" sId="2">
    <oc r="D59">
      <f>SUM(D57)-D58</f>
    </oc>
    <nc r="D59">
      <f>SUM(D57)-D58</f>
    </nc>
  </rcc>
  <rcc rId="9251" sId="2">
    <oc r="E59">
      <f>SUM(D59)/C59*100</f>
    </oc>
    <nc r="E59">
      <f>SUM(D59)/C59*100</f>
    </nc>
  </rcc>
  <rcc rId="9252" sId="2">
    <oc r="D60">
      <f>66111.661+13.587</f>
    </oc>
    <nc r="D60">
      <f>67261.317+13.587</f>
    </nc>
  </rcc>
  <rcc rId="9253" sId="2">
    <oc r="E60">
      <f>SUM(D60)/C60*100</f>
    </oc>
    <nc r="E60">
      <f>SUM(D60)/C60*100</f>
    </nc>
  </rcc>
  <rcc rId="9254" sId="2">
    <oc r="B61">
      <f>SUM(B62)</f>
    </oc>
    <nc r="B61">
      <f>SUM(B62)</f>
    </nc>
  </rcc>
  <rcc rId="9255" sId="2">
    <oc r="C61">
      <f>SUM(C62)</f>
    </oc>
    <nc r="C61">
      <f>SUM(C62)</f>
    </nc>
  </rcc>
  <rcc rId="9256" sId="2">
    <oc r="D61">
      <f>SUM(D62)</f>
    </oc>
    <nc r="D61">
      <f>SUM(D62)</f>
    </nc>
  </rcc>
  <rcc rId="9257" sId="2">
    <oc r="E61">
      <f>SUM(D61)/C61*100</f>
    </oc>
    <nc r="E61">
      <f>SUM(D61)/C61*100</f>
    </nc>
  </rcc>
  <rcc rId="9258" sId="2">
    <oc r="D62">
      <f>35793.193+505.307</f>
    </oc>
    <nc r="D62">
      <f>37578.303+202.202</f>
    </nc>
  </rcc>
  <rcc rId="9259" sId="2">
    <oc r="E62">
      <f>SUM(D62)/C62*100</f>
    </oc>
    <nc r="E62">
      <f>SUM(D62)/C62*100</f>
    </nc>
  </rcc>
  <rcc rId="9260" sId="2">
    <oc r="B63">
      <f>SUM(B64:B65)</f>
    </oc>
    <nc r="B63">
      <f>SUM(B64:B65)</f>
    </nc>
  </rcc>
  <rcc rId="9261" sId="2">
    <oc r="C63">
      <f>SUM(C64:C65)</f>
    </oc>
    <nc r="C63">
      <f>SUM(C64:C65)</f>
    </nc>
  </rcc>
  <rcc rId="9262" sId="2">
    <oc r="D63">
      <f>SUM(D64:D65)</f>
    </oc>
    <nc r="D63">
      <f>SUM(D64:D65)</f>
    </nc>
  </rcc>
  <rcc rId="9263" sId="2">
    <oc r="E63">
      <f>SUM(D63)/C63*100</f>
    </oc>
    <nc r="E63">
      <f>SUM(D63)/C63*100</f>
    </nc>
  </rcc>
  <rcc rId="9264" sId="2">
    <oc r="E64">
      <f>SUM(D64)/C64*100</f>
    </oc>
    <nc r="E64">
      <f>SUM(D64)/C64*100</f>
    </nc>
  </rcc>
  <rcc rId="9265" sId="2" numFmtId="4">
    <oc r="D65">
      <v>32643.672999999999</v>
    </oc>
    <nc r="D65">
      <v>32655.302</v>
    </nc>
  </rcc>
  <rcc rId="9266" sId="2">
    <oc r="E65">
      <f>SUM(D65)/C65*100</f>
    </oc>
    <nc r="E65">
      <f>SUM(D65)/C65*100</f>
    </nc>
  </rcc>
  <rcc rId="9267" sId="2">
    <oc r="B66">
      <f>SUM(B67:B67)</f>
    </oc>
    <nc r="B66">
      <f>SUM(B67:B67)</f>
    </nc>
  </rcc>
  <rcc rId="9268" sId="2">
    <oc r="C66">
      <f>SUM(C67:C67)</f>
    </oc>
    <nc r="C66">
      <f>SUM(C67:C67)</f>
    </nc>
  </rcc>
  <rcc rId="9269" sId="2">
    <oc r="D66">
      <f>SUM(D67:D67)</f>
    </oc>
    <nc r="D66">
      <f>SUM(D67:D67)</f>
    </nc>
  </rcc>
  <rcc rId="9270" sId="2">
    <oc r="E66">
      <f>SUM(D66)/C66*100</f>
    </oc>
    <nc r="E66">
      <f>SUM(D66)/C66*100</f>
    </nc>
  </rcc>
  <rcc rId="9271" sId="2">
    <oc r="E67">
      <f>SUM(D67)/C67*100</f>
    </oc>
    <nc r="E67">
      <f>SUM(D67)/C67*100</f>
    </nc>
  </rcc>
  <rcc rId="9272" sId="2">
    <oc r="B68">
      <f>SUM(B69)+B72</f>
    </oc>
    <nc r="B68">
      <f>SUM(B69)+B72</f>
    </nc>
  </rcc>
  <rcc rId="9273" sId="2">
    <oc r="C68">
      <f>SUM(C69)+C72</f>
    </oc>
    <nc r="C68">
      <f>SUM(C69)+C72</f>
    </nc>
  </rcc>
  <rcc rId="9274" sId="2">
    <oc r="D68">
      <f>SUM(D69)+D72</f>
    </oc>
    <nc r="D68">
      <f>SUM(D69)+D72</f>
    </nc>
  </rcc>
  <rcc rId="9275" sId="2">
    <oc r="E68">
      <f>SUM(D68)/C68*100</f>
    </oc>
    <nc r="E68">
      <f>SUM(D68)/C68*100</f>
    </nc>
  </rcc>
  <rcc rId="9276" sId="2" numFmtId="4">
    <oc r="D69">
      <v>5325.0079999999998</v>
    </oc>
    <nc r="D69">
      <v>5359.1130000000003</v>
    </nc>
  </rcc>
  <rcc rId="9277" sId="2">
    <oc r="E69">
      <f>SUM(D69)/C69*100</f>
    </oc>
    <nc r="E69">
      <f>SUM(D69)/C69*100</f>
    </nc>
  </rcc>
  <rcc rId="9278" sId="2" numFmtId="4">
    <oc r="D70">
      <v>6.516</v>
    </oc>
    <nc r="D70">
      <v>6.6029999999999998</v>
    </nc>
  </rcc>
  <rcc rId="9279" sId="2">
    <oc r="E70">
      <f>SUM(D70)/C70*100</f>
    </oc>
    <nc r="E70">
      <f>SUM(D70)/C70*100</f>
    </nc>
  </rcc>
  <rcc rId="9280" sId="2">
    <oc r="B71">
      <f>SUM(B69)-B70</f>
    </oc>
    <nc r="B71">
      <f>SUM(B69)-B70</f>
    </nc>
  </rcc>
  <rcc rId="9281" sId="2">
    <oc r="C71">
      <f>SUM(C69)-C70</f>
    </oc>
    <nc r="C71">
      <f>SUM(C69)-C70</f>
    </nc>
  </rcc>
  <rcc rId="9282" sId="2">
    <oc r="D71">
      <f>SUM(D69)-D70</f>
    </oc>
    <nc r="D71">
      <f>SUM(D69)-D70</f>
    </nc>
  </rcc>
  <rcc rId="9283" sId="2">
    <oc r="E71">
      <f>SUM(D71)/C71*100</f>
    </oc>
    <nc r="E71">
      <f>SUM(D71)/C71*100</f>
    </nc>
  </rcc>
  <rcc rId="9284" sId="2">
    <oc r="E72">
      <f>SUM(D72)/C72*100</f>
    </oc>
    <nc r="E72">
      <f>SUM(D72)/C72*100</f>
    </nc>
  </rcc>
  <rcc rId="9285" sId="2">
    <oc r="E73">
      <f>SUM(D73)/C73*100</f>
    </oc>
    <nc r="E73">
      <f>SUM(D73)/C73*100</f>
    </nc>
  </rcc>
  <rcc rId="9286" sId="2">
    <oc r="E74">
      <f>SUM(D74)/C74*100</f>
    </oc>
    <nc r="E74">
      <f>SUM(D74)/C74*100</f>
    </nc>
  </rcc>
  <rcc rId="9287" sId="2">
    <oc r="B75">
      <f>SUM(B76)+B80</f>
    </oc>
    <nc r="B75">
      <f>SUM(B76)+B80</f>
    </nc>
  </rcc>
  <rcc rId="9288" sId="2">
    <oc r="C75">
      <f>SUM(C76)+C80</f>
    </oc>
    <nc r="C75">
      <f>SUM(C76)+C80</f>
    </nc>
  </rcc>
  <rcc rId="9289" sId="2">
    <oc r="D75">
      <f>SUM(D76)+D80</f>
    </oc>
    <nc r="D75">
      <f>SUM(D76)+D80</f>
    </nc>
  </rcc>
  <rcc rId="9290" sId="2">
    <oc r="E75">
      <f>SUM(D75)/C75*100</f>
    </oc>
    <nc r="E75">
      <f>SUM(D75)/C75*100</f>
    </nc>
  </rcc>
  <rcc rId="9291" sId="2">
    <oc r="C76">
      <f>7221.396+3356.57</f>
    </oc>
    <nc r="C76">
      <f>7221.396+3356.57</f>
    </nc>
  </rcc>
  <rcc rId="9292" sId="2">
    <oc r="D76">
      <f>2478.204+19.271+122.656</f>
    </oc>
    <nc r="D76">
      <f>2478.204+19.271+122.656+409.209</f>
    </nc>
  </rcc>
  <rcc rId="9293" sId="2">
    <oc r="E76">
      <f>SUM(D76)/C76*100</f>
    </oc>
    <nc r="E76">
      <f>SUM(D76)/C76*100</f>
    </nc>
  </rcc>
  <rcc rId="9294" sId="2">
    <oc r="B79">
      <f>SUM(B76)-B77-B78</f>
    </oc>
    <nc r="B79">
      <f>SUM(B76)-B77-B78</f>
    </nc>
  </rcc>
  <rcc rId="9295" sId="2">
    <oc r="C79">
      <f>1359.699+75</f>
    </oc>
    <nc r="C79">
      <f>1359.699+75</f>
    </nc>
  </rcc>
  <rcc rId="9296" sId="2">
    <oc r="D79">
      <f>SUM(D76)-D77-D78</f>
    </oc>
    <nc r="D79">
      <f>SUM(D76)-D77-D78</f>
    </nc>
  </rcc>
  <rcc rId="9297" sId="2">
    <oc r="E79">
      <f>SUM(D79)/C79*100</f>
    </oc>
    <nc r="E79">
      <f>SUM(D79)/C79*100</f>
    </nc>
  </rcc>
  <rcc rId="9298" sId="2">
    <oc r="B80">
      <f>44017.8+3035.586+19551.056</f>
    </oc>
    <nc r="B80">
      <f>44017.8+3035.586+19551.056</f>
    </nc>
  </rcc>
  <rcc rId="9299" sId="2">
    <oc r="C80">
      <f>4177.59+44017.8+1240</f>
    </oc>
    <nc r="C80">
      <f>4177.59+44017.8+1240</f>
    </nc>
  </rcc>
  <rcc rId="9300" sId="2">
    <oc r="D80">
      <f>14156.006+14.932</f>
    </oc>
    <nc r="D80">
      <f>14156.006+14.932</f>
    </nc>
  </rcc>
  <rcc rId="9301" sId="2">
    <oc r="E80">
      <f>SUM(D80)/C80*100</f>
    </oc>
    <nc r="E80">
      <f>SUM(D80)/C80*100</f>
    </nc>
  </rcc>
  <rcc rId="9302" sId="2">
    <oc r="E81">
      <f>SUM(D81)/C81*100</f>
    </oc>
    <nc r="E81">
      <f>SUM(D81)/C81*100</f>
    </nc>
  </rcc>
  <rcc rId="9303" sId="2">
    <oc r="B82">
      <f>B5+B14+B23+B35+B42+B49+B56+B61+B63+B66+B68+B73+B74+B75+B81</f>
    </oc>
    <nc r="B82">
      <f>B5+B14+B23+B35+B42+B49+B56+B61+B63+B66+B68+B73+B74+B75+B81</f>
    </nc>
  </rcc>
  <rcc rId="9304" sId="2">
    <oc r="C82">
      <f>C5+C14+C23+C35+C42+C49+C56+C61+C63+C66+C68+C73+C74+C75+C81</f>
    </oc>
    <nc r="C82">
      <f>C5+C14+C23+C35+C42+C49+C56+C61+C63+C66+C68+C73+C74+C75+C81</f>
    </nc>
  </rcc>
  <rcc rId="9305" sId="2">
    <oc r="D82">
      <f>D5+D14+D23+D35+D42+D49+D56+D61+D63+D66+D68+D73+D74+D75+D81</f>
    </oc>
    <nc r="D82">
      <f>D5+D14+D23+D35+D42+D49+D56+D61+D63+D66+D68+D73+D74+D75+D81</f>
    </nc>
  </rcc>
  <rcc rId="9306" sId="2">
    <oc r="E82">
      <f>SUM(D82)/C82*100</f>
    </oc>
    <nc r="E82">
      <f>SUM(D82)/C82*100</f>
    </nc>
  </rcc>
  <rcc rId="9307" sId="2">
    <oc r="B83">
      <f>B6+B15+B24+B36+B43+B50+B57+B64+B69+B76+B74</f>
    </oc>
    <nc r="B83">
      <f>B6+B15+B24+B36+B43+B50+B57+B64+B69+B76+B74</f>
    </nc>
  </rcc>
  <rcc rId="9308" sId="2">
    <oc r="C83">
      <f>C6+C15+C24+C36+C43+C50+C57+C64+C69+C76+C74</f>
    </oc>
    <nc r="C83">
      <f>C6+C15+C24+C36+C43+C50+C57+C64+C69+C76+C74</f>
    </nc>
  </rcc>
  <rcc rId="9309" sId="2">
    <oc r="D83">
      <f>D6+D15+D24+D36+D43+D50+D57+D64+D69+D76+D74</f>
    </oc>
    <nc r="D83">
      <f>D6+D15+D24+D36+D43+D50+D57+D64+D69+D76+D74</f>
    </nc>
  </rcc>
  <rcc rId="9310" sId="2">
    <oc r="E83">
      <f>SUM(D83)/C83*100</f>
    </oc>
    <nc r="E83">
      <f>SUM(D83)/C83*100</f>
    </nc>
  </rcc>
  <rcc rId="9311" sId="2">
    <oc r="B84">
      <f>B7+B16+B25+B37+B44+B51+B77</f>
    </oc>
    <nc r="B84">
      <f>B7+B16+B25+B37+B44+B51+B77</f>
    </nc>
  </rcc>
  <rcc rId="9312" sId="2">
    <oc r="C84">
      <f>C7+C16+C25+C37+C44+C51+C77</f>
    </oc>
    <nc r="C84">
      <f>C7+C16+C25+C37+C44+C51+C77</f>
    </nc>
  </rcc>
  <rcc rId="9313" sId="2">
    <oc r="D84">
      <f>D7+D16+D25+D37+D44+D51+D77</f>
    </oc>
    <nc r="D84">
      <f>D7+D16+D25+D37+D44+D51+D77</f>
    </nc>
  </rcc>
  <rcc rId="9314" sId="2">
    <oc r="E84">
      <f>SUM(D84)/C84*100</f>
    </oc>
    <nc r="E84">
      <f>SUM(D84)/C84*100</f>
    </nc>
  </rcc>
  <rcc rId="9315" sId="2">
    <oc r="B85">
      <f>B8+B17+B26+B38+B45+B52+B78</f>
    </oc>
    <nc r="B85">
      <f>B8+B17+B26+B38+B45+B52+B78</f>
    </nc>
  </rcc>
  <rcc rId="9316" sId="2">
    <oc r="C85">
      <f>C8+C17+C26+C38+C45+C52+C78</f>
    </oc>
    <nc r="C85">
      <f>C8+C17+C26+C38+C45+C52+C78</f>
    </nc>
  </rcc>
  <rcc rId="9317" sId="2">
    <oc r="D85">
      <f>D8+D17+D26+D38+D45+D52+D78</f>
    </oc>
    <nc r="D85">
      <f>D8+D17+D26+D38+D45+D52+D78</f>
    </nc>
  </rcc>
  <rcc rId="9318" sId="2">
    <oc r="E85">
      <f>SUM(D85)/C85*100</f>
    </oc>
    <nc r="E85">
      <f>SUM(D85)/C85*100</f>
    </nc>
  </rcc>
  <rcc rId="9319" sId="2">
    <oc r="B86">
      <f>B70+B11+B20+B29+B39+B46+B53+B58</f>
    </oc>
    <nc r="B86">
      <f>B70+B11+B20+B29+B39+B46+B53+B58</f>
    </nc>
  </rcc>
  <rcc rId="9320" sId="2">
    <oc r="C86">
      <f>C70+C11+C20+C29+C39+C46+C53+C58</f>
    </oc>
    <nc r="C86">
      <f>C70+C11+C20+C29+C39+C46+C53+C58</f>
    </nc>
  </rcc>
  <rcc rId="9321" sId="2">
    <oc r="D86">
      <f>D70+D11+D20+D29+D39+D46+D53+D58</f>
    </oc>
    <nc r="D86">
      <f>D70+D11+D20+D29+D39+D46+D53+D58</f>
    </nc>
  </rcc>
  <rcc rId="9322" sId="2">
    <oc r="E86">
      <f>SUM(D86)/C86*100</f>
    </oc>
    <nc r="E86">
      <f>SUM(D86)/C86*100</f>
    </nc>
  </rcc>
  <rcc rId="9323" sId="2">
    <oc r="B87">
      <f>B83-B84-B85-B86</f>
    </oc>
    <nc r="B87">
      <f>B83-B84-B85-B86</f>
    </nc>
  </rcc>
  <rcc rId="9324" sId="2">
    <oc r="C87">
      <f>C83-C84-C85-C86</f>
    </oc>
    <nc r="C87">
      <f>C83-C84-C85-C86</f>
    </nc>
  </rcc>
  <rcc rId="9325" sId="2">
    <oc r="D87">
      <f>D83-D84-D85-D86</f>
    </oc>
    <nc r="D87">
      <f>D83-D84-D85-D86</f>
    </nc>
  </rcc>
  <rcc rId="9326" sId="2">
    <oc r="E87">
      <f>SUM(D87)/C87*100</f>
    </oc>
    <nc r="E87">
      <f>SUM(D87)/C87*100</f>
    </nc>
  </rcc>
  <rcc rId="9327" sId="2">
    <oc r="B88">
      <f>B13+B22+B41+B34+B55+B60+B62+B65+B67+B72+B80+B48</f>
    </oc>
    <nc r="B88">
      <f>B13+B22+B41+B34+B55+B60+B62+B65+B67+B72+B80+B48</f>
    </nc>
  </rcc>
  <rcc rId="9328" sId="2">
    <oc r="C88">
      <f>C13+C22+C41+C34+C55+C60+C62+C65+C67+C72+C80+C48</f>
    </oc>
    <nc r="C88">
      <f>C13+C22+C41+C34+C55+C60+C62+C65+C67+C72+C80+C48</f>
    </nc>
  </rcc>
  <rcc rId="9329" sId="2">
    <oc r="D88">
      <f>D13+D22+D41+D34+D55+D60+D62+D65+D67+D72+D80+D48</f>
    </oc>
    <nc r="D88">
      <f>D13+D22+D41+D34+D55+D60+D62+D65+D67+D72+D80+D48</f>
    </nc>
  </rcc>
  <rcc rId="9330" sId="2">
    <oc r="E88">
      <f>SUM(D88)/C88*100</f>
    </oc>
    <nc r="E88">
      <f>SUM(D88)/C88*100</f>
    </nc>
  </rcc>
  <rcc rId="9331" sId="2">
    <oc r="B89">
      <f>SUM(B81)</f>
    </oc>
    <nc r="B89">
      <f>SUM(B81)</f>
    </nc>
  </rcc>
  <rcc rId="9332" sId="2">
    <oc r="C89">
      <f>SUM(C81)</f>
    </oc>
    <nc r="C89">
      <f>SUM(C81)</f>
    </nc>
  </rcc>
  <rcc rId="9333" sId="2">
    <oc r="D89">
      <f>SUM(D81)</f>
    </oc>
    <nc r="D89">
      <f>SUM(D81)</f>
    </nc>
  </rcc>
  <rcc rId="9334" sId="2">
    <oc r="E89">
      <f>SUM(D89)/C89*100</f>
    </oc>
    <nc r="E89">
      <f>SUM(D89)/C89*100</f>
    </nc>
  </rcc>
  <rcc rId="9335" sId="2">
    <oc r="B90">
      <f>SUM(B73)</f>
    </oc>
    <nc r="B90">
      <f>SUM(B73)</f>
    </nc>
  </rcc>
  <rcc rId="9336" sId="2">
    <oc r="C90">
      <f>SUM(C73)</f>
    </oc>
    <nc r="C90">
      <f>SUM(C73)</f>
    </nc>
  </rcc>
  <rcc rId="933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9396" sId="1">
    <oc r="D76">
      <f>2478.204+19.271+122.656+409.209</f>
    </oc>
    <nc r="D76">
      <f>2478.204+19.271+122.656+409.209-196.596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9469" sId="1" numFmtId="4">
    <oc r="C13">
      <v>77843.467000000004</v>
    </oc>
    <nc r="C13">
      <v>93391.991999999998</v>
    </nc>
  </rcc>
  <rcc rId="9470" sId="1" numFmtId="4">
    <oc r="D13">
      <v>38416.046999999999</v>
    </oc>
    <nc r="D13">
      <f>38416.047+5765.996</f>
    </nc>
  </rcc>
  <rcc rId="9471" sId="1" numFmtId="4">
    <oc r="C22">
      <v>23501.287</v>
    </oc>
    <nc r="C22">
      <v>28052.287</v>
    </nc>
  </rcc>
  <rcc rId="9472" sId="1" numFmtId="4">
    <oc r="D22">
      <v>14995.293</v>
    </oc>
    <nc r="D22">
      <v>15445.293</v>
    </nc>
  </rcc>
  <rcc rId="9473" sId="1" numFmtId="4">
    <oc r="C41">
      <v>9389.8979999999992</v>
    </oc>
    <nc r="C41">
      <v>16965.865000000002</v>
    </nc>
  </rcc>
  <rcc rId="9474" sId="1">
    <oc r="D41">
      <f>4694.634+16.985</f>
    </oc>
    <nc r="D41">
      <f>4711.619+269.598</f>
    </nc>
  </rcc>
  <rcc rId="9475" sId="1" numFmtId="4">
    <oc r="C48">
      <v>25678.134999999998</v>
    </oc>
    <nc r="C48">
      <v>35976.713000000003</v>
    </nc>
  </rcc>
  <rcc rId="9476" sId="1" numFmtId="4">
    <oc r="D48">
      <f>11144.476</f>
    </oc>
    <nc r="D48">
      <v>11334.644</v>
    </nc>
  </rcc>
  <rcc rId="9477" sId="1" numFmtId="4">
    <oc r="C55">
      <v>17062.915000000001</v>
    </oc>
    <nc r="C55">
      <v>18114.365000000002</v>
    </nc>
  </rcc>
  <rcc rId="9478" sId="1" numFmtId="4">
    <oc r="C60">
      <v>198357.21900000001</v>
    </oc>
    <nc r="C60">
      <v>224828.82800000001</v>
    </nc>
  </rcc>
  <rcc rId="9479" sId="1">
    <oc r="D60">
      <f>67261.317+13.587</f>
    </oc>
    <nc r="D60">
      <f>69055.818+1.231</f>
    </nc>
  </rcc>
  <rcc rId="9480" sId="1" numFmtId="4">
    <oc r="C62">
      <v>159022.609</v>
    </oc>
    <nc r="C62">
      <v>173822.185</v>
    </nc>
  </rcc>
  <rcc rId="9481" sId="1">
    <oc r="D62">
      <f>37578.303+202.202</f>
    </oc>
    <nc r="D62">
      <f>37735.505+1661.913</f>
    </nc>
  </rcc>
  <rcc rId="9482" sId="1" numFmtId="4">
    <oc r="C65">
      <v>86935.883000000002</v>
    </oc>
    <nc r="C65">
      <v>94763.368000000002</v>
    </nc>
  </rcc>
  <rcc rId="9483" sId="1" numFmtId="4">
    <oc r="D65">
      <v>32655.302</v>
    </oc>
    <nc r="D65">
      <v>33039.065000000002</v>
    </nc>
  </rcc>
  <rcc rId="9484" sId="1">
    <oc r="C80">
      <f>4177.59+44017.8+1240</f>
    </oc>
    <nc r="C80">
      <f>14503.889+1248.275+44017.8</f>
    </nc>
  </rcc>
  <rcc rId="9485" sId="1">
    <oc r="D80">
      <f>14156.006+14.932</f>
    </oc>
    <nc r="D80">
      <f>43595.3+5.4+14.933</f>
    </nc>
  </rcc>
  <rcc rId="9486" sId="1" numFmtId="4">
    <oc r="C81">
      <v>21382.75</v>
    </oc>
    <nc r="C81">
      <v>23579.125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9804" sId="1" numFmtId="4">
    <oc r="D13">
      <f>38416.047+5765.996</f>
    </oc>
    <nc r="D13">
      <v>50937.902000000002</v>
    </nc>
  </rcc>
  <rcc rId="9805" sId="1" numFmtId="4">
    <oc r="D22">
      <v>15445.293</v>
    </oc>
    <nc r="D22">
      <f>15710.641+208.808</f>
    </nc>
  </rcc>
  <rcc rId="9806" sId="1">
    <oc r="D41">
      <f>4711.619+269.598</f>
    </oc>
    <nc r="D41">
      <f>5083.497+20.849</f>
    </nc>
  </rcc>
  <rcc rId="9807" sId="1" numFmtId="4">
    <oc r="D48">
      <v>11334.644</v>
    </oc>
    <nc r="D48">
      <f>12753.674+1114.7</f>
    </nc>
  </rcc>
  <rcc rId="9808" sId="1" numFmtId="4">
    <oc r="C55">
      <v>18114.365000000002</v>
    </oc>
    <nc r="C55">
      <v>18587.381000000001</v>
    </nc>
  </rcc>
  <rcc rId="9809" sId="1" numFmtId="4">
    <oc r="D55">
      <v>4328.3860000000004</v>
    </oc>
    <nc r="D55">
      <v>4388.3360000000002</v>
    </nc>
  </rcc>
  <rcc rId="9810" sId="1" numFmtId="4">
    <oc r="D60">
      <f>69055.818+1.231</f>
    </oc>
    <nc r="D60">
      <v>71352.623999999996</v>
    </nc>
  </rcc>
  <rcc rId="9811" sId="1">
    <oc r="D62">
      <f>37735.505+1661.913</f>
    </oc>
    <nc r="D62">
      <f>41820.653+1015.634</f>
    </nc>
  </rcc>
  <rcc rId="9812" sId="1" numFmtId="4">
    <oc r="D65">
      <v>33039.065000000002</v>
    </oc>
    <nc r="D65">
      <v>33043.864999999998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.xml><?xml version="1.0" encoding="utf-8"?>
<revisions xmlns="http://schemas.openxmlformats.org/spreadsheetml/2006/main" xmlns:r="http://schemas.openxmlformats.org/officeDocument/2006/relationships">
  <rcc rId="9801" sId="1" numFmtId="4">
    <oc r="B52">
      <v>20243.143</v>
    </oc>
    <nc r="B52">
      <v>20226.081999999999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.xml><?xml version="1.0" encoding="utf-8"?>
<revisions xmlns="http://schemas.openxmlformats.org/spreadsheetml/2006/main" xmlns:r="http://schemas.openxmlformats.org/officeDocument/2006/relationships">
  <rcc rId="9381" sId="1" numFmtId="4">
    <oc r="D36">
      <f>73872.067+233.222</f>
    </oc>
    <nc r="D36">
      <v>75187.347999999998</v>
    </nc>
  </rcc>
  <rcc rId="9382" sId="1" numFmtId="4">
    <oc r="D37">
      <f>38309.536+132.298</f>
    </oc>
    <nc r="D37">
      <v>38672.720000000001</v>
    </nc>
  </rcc>
  <rcc rId="9383" sId="1" numFmtId="4">
    <oc r="D38">
      <f>8641.361+26.337</f>
    </oc>
    <nc r="D38">
      <v>8719.4169999999995</v>
    </nc>
  </rcc>
  <rcc rId="9384" sId="1" numFmtId="4">
    <oc r="D39">
      <f>3404.456+1.123</f>
    </oc>
    <nc r="D39">
      <v>3408.6179999999999</v>
    </nc>
  </rcc>
  <rcc rId="9385" sId="1" numFmtId="4">
    <oc r="D50">
      <v>81869.207999999999</v>
    </oc>
    <nc r="D50">
      <v>83414.42</v>
    </nc>
  </rcc>
  <rcc rId="9386" sId="1" numFmtId="4">
    <oc r="D51">
      <v>56338.504000000001</v>
    </oc>
    <nc r="D51">
      <v>57476.358999999997</v>
    </nc>
  </rcc>
  <rcc rId="9387" sId="1" numFmtId="4">
    <oc r="D52">
      <v>12261.569</v>
    </oc>
    <nc r="D52">
      <v>12515.607</v>
    </nc>
  </rcc>
  <rcc rId="9388" sId="1" numFmtId="4">
    <oc r="D53">
      <v>2692.808</v>
    </oc>
    <nc r="D53">
      <v>2706.7820000000002</v>
    </nc>
  </rcc>
  <rcc rId="9389" sId="1" numFmtId="4">
    <oc r="D57">
      <f>118746.552+1371.17</f>
    </oc>
    <nc r="D57">
      <v>123531.92200000001</v>
    </nc>
  </rcc>
  <rcc rId="9390" sId="1" numFmtId="4">
    <oc r="D58">
      <v>18315.435000000001</v>
    </oc>
    <nc r="D58">
      <v>18321.067999999999</v>
    </nc>
  </rcc>
  <rcc rId="9391" sId="1" numFmtId="4">
    <oc r="D69">
      <v>5359.1130000000003</v>
    </oc>
    <nc r="D69">
      <v>5452.7110000000002</v>
    </nc>
  </rcc>
  <rcc rId="9392" sId="1" numFmtId="4">
    <oc r="D74">
      <v>34395.733</v>
    </oc>
    <nc r="D74">
      <v>35891.199999999997</v>
    </nc>
  </rcc>
  <rcc rId="9393" sId="1">
    <oc r="D15">
      <f>305675.526</f>
    </oc>
    <nc r="D15">
      <f>305675.526+19417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11.xml><?xml version="1.0" encoding="utf-8"?>
<revisions xmlns="http://schemas.openxmlformats.org/spreadsheetml/2006/main" xmlns:r="http://schemas.openxmlformats.org/officeDocument/2006/relationships">
  <rcc rId="9084" sId="1">
    <oc r="D36">
      <f>71253.248+239.523</f>
    </oc>
    <nc r="D36">
      <f>73872.067+233.222</f>
    </nc>
  </rcc>
  <rcc rId="9085" sId="1" numFmtId="4">
    <oc r="D37">
      <v>36502.112999999998</v>
    </oc>
    <nc r="D37">
      <f>38309.536+132.298</f>
    </nc>
  </rcc>
  <rcc rId="9086" sId="1" numFmtId="4">
    <oc r="D38">
      <v>8203.8590000000004</v>
    </oc>
    <nc r="D38">
      <f>8641.361+26.337</f>
    </nc>
  </rcc>
  <rcc rId="9087" sId="1" numFmtId="4">
    <oc r="D39">
      <v>3402.0630000000001</v>
    </oc>
    <nc r="D39">
      <f>3404.456+1.123</f>
    </nc>
  </rcc>
  <rfmt sheetId="1" sqref="D43:D48">
    <dxf>
      <fill>
        <patternFill patternType="solid">
          <bgColor rgb="FFFFFF00"/>
        </patternFill>
      </fill>
    </dxf>
  </rfmt>
  <rcc rId="9088" sId="1" numFmtId="4">
    <oc r="D50">
      <v>77868.956000000006</v>
    </oc>
    <nc r="D50">
      <v>81869.207999999999</v>
    </nc>
  </rcc>
  <rcc rId="9089" sId="1" numFmtId="4">
    <oc r="D51">
      <v>53103.417000000001</v>
    </oc>
    <nc r="D51">
      <v>56338.504000000001</v>
    </nc>
  </rcc>
  <rcc rId="9090" sId="1" numFmtId="4">
    <oc r="D52">
      <v>11564.466</v>
    </oc>
    <nc r="D52">
      <v>12261.569</v>
    </nc>
  </rcc>
  <rcc rId="9091" sId="1" numFmtId="4">
    <oc r="D53">
      <v>2688.0920000000001</v>
    </oc>
    <nc r="D53">
      <v>2692.808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10114" sId="2">
    <oc r="B5">
      <f>B6+B13</f>
    </oc>
    <nc r="B5">
      <f>B6+B13</f>
    </nc>
  </rcc>
  <rcc rId="10115" sId="2">
    <oc r="C5">
      <f>C6+C13</f>
    </oc>
    <nc r="C5">
      <f>C6+C13</f>
    </nc>
  </rcc>
  <rcc rId="10116" sId="2">
    <oc r="D5">
      <f>D6+D13</f>
    </oc>
    <nc r="D5">
      <f>D6+D13</f>
    </nc>
  </rcc>
  <rcc rId="10117" sId="2">
    <oc r="E5">
      <f>SUM(D5)/C5*100</f>
    </oc>
    <nc r="E5">
      <f>SUM(D5)/C5*100</f>
    </nc>
  </rcc>
  <rcc rId="10118" sId="2">
    <oc r="D6">
      <f>636498.351+24474.569</f>
    </oc>
    <nc r="D6">
      <f>662545.974+8</f>
    </nc>
  </rcc>
  <rcc rId="10119" sId="2">
    <oc r="E6">
      <f>SUM(D6)/C6*100</f>
    </oc>
    <nc r="E6">
      <f>SUM(D6)/C6*100</f>
    </nc>
  </rcc>
  <rcc rId="10120" sId="2" numFmtId="4">
    <oc r="D7">
      <f>420920.978+19717.015</f>
    </oc>
    <nc r="D7">
      <v>440648.99300000002</v>
    </nc>
  </rcc>
  <rcc rId="10121" sId="2">
    <oc r="E7">
      <f>SUM(D7)/C7*100</f>
    </oc>
    <nc r="E7">
      <f>SUM(D7)/C7*100</f>
    </nc>
  </rcc>
  <rcc rId="10122" sId="2" numFmtId="4">
    <oc r="D8">
      <f>93683.961+4317.051</f>
    </oc>
    <nc r="D8">
      <v>98003.411999999997</v>
    </nc>
  </rcc>
  <rcc rId="10123" sId="2">
    <oc r="E8">
      <f>SUM(D8)/C8*100</f>
    </oc>
    <nc r="E8">
      <f>SUM(D8)/C8*100</f>
    </nc>
  </rcc>
  <rcc rId="10124" sId="2" numFmtId="4">
    <oc r="D9">
      <v>33.374000000000002</v>
    </oc>
    <nc r="D9">
      <v>34.277000000000001</v>
    </nc>
  </rcc>
  <rcc rId="10125" sId="2">
    <oc r="E9">
      <f>SUM(D9)/C9*100</f>
    </oc>
    <nc r="E9">
      <f>SUM(D9)/C9*100</f>
    </nc>
  </rcc>
  <rcc rId="10126" sId="2">
    <oc r="E10">
      <f>SUM(D10)/C10*100</f>
    </oc>
    <nc r="E10">
      <f>SUM(D10)/C10*100</f>
    </nc>
  </rcc>
  <rcc rId="10127" sId="2" numFmtId="4">
    <oc r="D11">
      <v>49232.260999999999</v>
    </oc>
    <nc r="D11">
      <v>49299.324000000001</v>
    </nc>
  </rcc>
  <rcc rId="10128" sId="2">
    <oc r="E11">
      <f>SUM(D11)/C11*100</f>
    </oc>
    <nc r="E11">
      <f>SUM(D11)/C11*100</f>
    </nc>
  </rcc>
  <rcc rId="10129" sId="2">
    <oc r="B12">
      <f>SUM(B6)-B7-B8-B9-B10-B11</f>
    </oc>
    <nc r="B12">
      <f>SUM(B6)-B7-B8-B9-B10-B11</f>
    </nc>
  </rcc>
  <rcc rId="10130" sId="2">
    <oc r="C12">
      <f>SUM(C6)-C7-C8-C9-C10-C11</f>
    </oc>
    <nc r="C12">
      <f>SUM(C6)-C7-C8-C9-C10-C11</f>
    </nc>
  </rcc>
  <rcc rId="10131" sId="2">
    <oc r="D12">
      <f>SUM(D6)-D7-D8-D9-D10-D11</f>
    </oc>
    <nc r="D12">
      <f>SUM(D6)-D7-D8-D9-D10-D11</f>
    </nc>
  </rcc>
  <rcc rId="10132" sId="2">
    <oc r="E12">
      <f>SUM(D12)/C12*100</f>
    </oc>
    <nc r="E12">
      <f>SUM(D12)/C12*100</f>
    </nc>
  </rcc>
  <rcc rId="10133" sId="2" numFmtId="4">
    <oc r="D13">
      <v>50937.902000000002</v>
    </oc>
    <nc r="D13">
      <v>53931.523999999998</v>
    </nc>
  </rcc>
  <rcc rId="10134" sId="2">
    <oc r="E13">
      <f>SUM(D13)/C13*100</f>
    </oc>
    <nc r="E13">
      <f>SUM(D13)/C13*100</f>
    </nc>
  </rcc>
  <rcc rId="10135" sId="2">
    <oc r="B14">
      <f>B15+B22</f>
    </oc>
    <nc r="B14">
      <f>B15+B22</f>
    </nc>
  </rcc>
  <rcc rId="10136" sId="2">
    <oc r="C14">
      <f>C15+C22</f>
    </oc>
    <nc r="C14">
      <f>C15+C22</f>
    </nc>
  </rcc>
  <rcc rId="10137" sId="2">
    <oc r="D14">
      <f>D15+D22</f>
    </oc>
    <nc r="D14">
      <f>D15+D22</f>
    </nc>
  </rcc>
  <rcc rId="10138" sId="2">
    <oc r="E14">
      <f>SUM(D14)/C14*100</f>
    </oc>
    <nc r="E14">
      <f>SUM(D14)/C14*100</f>
    </nc>
  </rcc>
  <rcc rId="10139" sId="2">
    <oc r="B15">
      <f>477284.214+29125.5</f>
    </oc>
    <nc r="B15">
      <f>477284.214+29125.5</f>
    </nc>
  </rcc>
  <rcc rId="10140" sId="2">
    <oc r="C15">
      <f>353039.952+21844.125</f>
    </oc>
    <nc r="C15">
      <f>353039.952+21844.125</f>
    </nc>
  </rcc>
  <rcc rId="10141" sId="2">
    <oc r="D15">
      <f>309849.761+585.338+19417</f>
    </oc>
    <nc r="D15">
      <f>324257.076+835.182+20630.563</f>
    </nc>
  </rcc>
  <rcc rId="10142" sId="2">
    <oc r="E15">
      <f>SUM(D15)/C15*100</f>
    </oc>
    <nc r="E15">
      <f>SUM(D15)/C15*100</f>
    </nc>
  </rcc>
  <rcc rId="10143" sId="2">
    <oc r="B21">
      <f>SUM(B15)-B16-B17-B18-B19-B20</f>
    </oc>
    <nc r="B21">
      <f>SUM(B15)-B16-B17-B18-B19-B20</f>
    </nc>
  </rcc>
  <rcc rId="10144" sId="2">
    <oc r="C21">
      <f>SUM(C15)-C16-C17-C18-C19-C20</f>
    </oc>
    <nc r="C21">
      <f>SUM(C15)-C16-C17-C18-C19-C20</f>
    </nc>
  </rcc>
  <rcc rId="10145" sId="2">
    <oc r="D21">
      <f>SUM(D15)-D16-D17-D18-D19-D20</f>
    </oc>
    <nc r="D21">
      <f>SUM(D15)-D16-D17-D18-D19-D20</f>
    </nc>
  </rcc>
  <rcc rId="10146" sId="2">
    <oc r="E21">
      <f>SUM(D21)/C21*100</f>
    </oc>
    <nc r="E21">
      <f>SUM(D21)/C21*100</f>
    </nc>
  </rcc>
  <rcc rId="10147" sId="2">
    <oc r="D22">
      <f>15710.641+208.808</f>
    </oc>
    <nc r="D22">
      <f>16479.098+65.342</f>
    </nc>
  </rcc>
  <rcc rId="10148" sId="2">
    <oc r="E22">
      <f>SUM(D22)/C22*100</f>
    </oc>
    <nc r="E22">
      <f>SUM(D22)/C22*100</f>
    </nc>
  </rcc>
  <rcc rId="10149" sId="2">
    <oc r="B23">
      <f>B24+B34</f>
    </oc>
    <nc r="B23">
      <f>B24+B34</f>
    </nc>
  </rcc>
  <rcc rId="10150" sId="2">
    <oc r="C23">
      <f>C24+C34</f>
    </oc>
    <nc r="C23">
      <f>C24+C34</f>
    </nc>
  </rcc>
  <rcc rId="10151" sId="2">
    <oc r="D23">
      <f>D24+D34</f>
    </oc>
    <nc r="D23">
      <f>D24+D34</f>
    </nc>
  </rcc>
  <rcc rId="10152" sId="2">
    <oc r="E23">
      <f>SUM(D23)/C23*100</f>
    </oc>
    <nc r="E23">
      <f>SUM(D23)/C23*100</f>
    </nc>
  </rcc>
  <rcc rId="10153" sId="2" numFmtId="4">
    <oc r="D24">
      <v>791024.32299999997</v>
    </oc>
    <nc r="D24">
      <v>801168.23499999999</v>
    </nc>
  </rcc>
  <rcc rId="10154" sId="2">
    <oc r="E24">
      <f>SUM(D24)/C24*100</f>
    </oc>
    <nc r="E24">
      <f>SUM(D24)/C24*100</f>
    </nc>
  </rcc>
  <rcc rId="10155" sId="2" numFmtId="4">
    <oc r="D25">
      <v>14323.166999999999</v>
    </oc>
    <nc r="D25">
      <v>14923.365</v>
    </nc>
  </rcc>
  <rcc rId="10156" sId="2">
    <oc r="E25">
      <f>SUM(D25)/C25*100</f>
    </oc>
    <nc r="E25">
      <f>SUM(D25)/C25*100</f>
    </nc>
  </rcc>
  <rcc rId="10157" sId="2" numFmtId="4">
    <oc r="D26">
      <v>3153.19</v>
    </oc>
    <nc r="D26">
      <v>3282.43</v>
    </nc>
  </rcc>
  <rcc rId="10158" sId="2">
    <oc r="E26">
      <f>SUM(D26)/C26*100</f>
    </oc>
    <nc r="E26">
      <f>SUM(D26)/C26*100</f>
    </nc>
  </rcc>
  <rcc rId="10159" sId="2" numFmtId="4">
    <oc r="D27">
      <v>69.894000000000005</v>
    </oc>
    <nc r="D27">
      <v>71.097999999999999</v>
    </nc>
  </rcc>
  <rcc rId="10160" sId="2">
    <oc r="E27">
      <f>SUM(D27)/C27*100</f>
    </oc>
    <nc r="E27">
      <f>SUM(D27)/C27*100</f>
    </nc>
  </rcc>
  <rcc rId="10161" sId="2" numFmtId="4">
    <oc r="D28">
      <v>220.54900000000001</v>
    </oc>
    <nc r="D28">
      <v>236.892</v>
    </nc>
  </rcc>
  <rcc rId="10162" sId="2">
    <oc r="E28">
      <f>SUM(D28)/C28*100</f>
    </oc>
    <nc r="E28">
      <f>SUM(D28)/C28*100</f>
    </nc>
  </rcc>
  <rcc rId="10163" sId="2" numFmtId="4">
    <oc r="D29">
      <v>694.93299999999999</v>
    </oc>
    <nc r="D29">
      <v>699.18799999999999</v>
    </nc>
  </rcc>
  <rcc rId="10164" sId="2">
    <oc r="E29">
      <f>SUM(D29)/C29*100</f>
    </oc>
    <nc r="E29">
      <f>SUM(D29)/C29*100</f>
    </nc>
  </rcc>
  <rcc rId="10165" sId="2">
    <oc r="B30">
      <f>SUM(B24)-B25-B26-B27-B28-B29</f>
    </oc>
    <nc r="B30">
      <f>SUM(B24)-B25-B26-B27-B28-B29</f>
    </nc>
  </rcc>
  <rcc rId="10166" sId="2">
    <oc r="C30">
      <f>SUM(C24)-C25-C26-C27-C28-C29</f>
    </oc>
    <nc r="C30">
      <f>SUM(C24)-C25-C26-C27-C28-C29</f>
    </nc>
  </rcc>
  <rcc rId="10167" sId="2">
    <oc r="D30">
      <f>SUM(D24)-D25-D26-D27-D28-D29</f>
    </oc>
    <nc r="D30">
      <f>SUM(D24)-D25-D26-D27-D28-D29</f>
    </nc>
  </rcc>
  <rcc rId="10168" sId="2">
    <oc r="E30">
      <f>SUM(D30)/C30*100</f>
    </oc>
    <nc r="E30">
      <f>SUM(D30)/C30*100</f>
    </nc>
  </rcc>
  <rcc rId="10169" sId="2">
    <oc r="B31">
      <f>SUM(B32:B33)</f>
    </oc>
    <nc r="B31">
      <f>SUM(B32:B33)</f>
    </nc>
  </rcc>
  <rcc rId="10170" sId="2">
    <oc r="C31">
      <f>SUM(C32:C33)</f>
    </oc>
    <nc r="C31">
      <f>SUM(C32:C33)</f>
    </nc>
  </rcc>
  <rcc rId="10171" sId="2">
    <oc r="D31">
      <f>SUM(D32:D33)</f>
    </oc>
    <nc r="D31">
      <f>SUM(D32:D33)</f>
    </nc>
  </rcc>
  <rcc rId="10172" sId="2">
    <oc r="E31">
      <f>SUM(D31)/C31*100</f>
    </oc>
    <nc r="E31">
      <f>SUM(D31)/C31*100</f>
    </nc>
  </rcc>
  <rcc rId="10173" sId="2">
    <oc r="E32">
      <f>SUM(D32)/C32*100</f>
    </oc>
    <nc r="E32">
      <f>SUM(D32)/C32*100</f>
    </nc>
  </rcc>
  <rcc rId="10174" sId="2" numFmtId="4">
    <oc r="B33">
      <v>396660.8</v>
    </oc>
    <nc r="B33">
      <v>420289.6</v>
    </nc>
  </rcc>
  <rcc rId="10175" sId="2" numFmtId="4">
    <oc r="D33">
      <v>351748.25400000002</v>
    </oc>
    <nc r="D33">
      <v>356882.69699999999</v>
    </nc>
  </rcc>
  <rcc rId="10176" sId="2">
    <oc r="E33">
      <f>SUM(D33)/C33*100</f>
    </oc>
    <nc r="E33">
      <f>SUM(D33)/C33*100</f>
    </nc>
  </rcc>
  <rcc rId="10177" sId="2" numFmtId="4">
    <oc r="B34">
      <v>4734.0079999999998</v>
    </oc>
    <nc r="B34">
      <v>5096.8119999999999</v>
    </nc>
  </rcc>
  <rcc rId="10178" sId="2">
    <oc r="E34">
      <f>SUM(D34)/C34*100</f>
    </oc>
    <nc r="E34">
      <f>SUM(D34)/C34*100</f>
    </nc>
  </rcc>
  <rcc rId="10179" sId="2">
    <oc r="B35">
      <f>B36+B41</f>
    </oc>
    <nc r="B35">
      <f>B36+B41</f>
    </nc>
  </rcc>
  <rcc rId="10180" sId="2">
    <oc r="C35">
      <f>C36+C41</f>
    </oc>
    <nc r="C35">
      <f>C36+C41</f>
    </nc>
  </rcc>
  <rcc rId="10181" sId="2">
    <oc r="D35">
      <f>D36+D41</f>
    </oc>
    <nc r="D35">
      <f>D36+D41</f>
    </nc>
  </rcc>
  <rcc rId="10182" sId="2">
    <oc r="E35">
      <f>SUM(D35)/C35*100</f>
    </oc>
    <nc r="E35">
      <f>SUM(D35)/C35*100</f>
    </nc>
  </rcc>
  <rcc rId="10183" sId="2" numFmtId="4">
    <oc r="D36">
      <f>75678.377+63.952</f>
    </oc>
    <nc r="D36">
      <v>78870.278000000006</v>
    </nc>
  </rcc>
  <rcc rId="10184" sId="2">
    <oc r="E36">
      <f>SUM(D36)/C36*100</f>
    </oc>
    <nc r="E36">
      <f>SUM(D36)/C36*100</f>
    </nc>
  </rcc>
  <rcc rId="10185" sId="2" numFmtId="4">
    <oc r="D37">
      <v>38717.053999999996</v>
    </oc>
    <nc r="D37">
      <v>40687.315999999999</v>
    </nc>
  </rcc>
  <rcc rId="10186" sId="2">
    <oc r="E37">
      <f>SUM(D37)/C37*100</f>
    </oc>
    <nc r="E37">
      <f>SUM(D37)/C37*100</f>
    </nc>
  </rcc>
  <rcc rId="10187" sId="2" numFmtId="4">
    <oc r="B38">
      <v>13257.925999999999</v>
    </oc>
    <nc r="B38">
      <v>13332.925999999999</v>
    </nc>
  </rcc>
  <rcc rId="10188" sId="2" numFmtId="4">
    <oc r="C38">
      <v>10189.049999999999</v>
    </oc>
    <nc r="C38">
      <v>10264.049999999999</v>
    </nc>
  </rcc>
  <rcc rId="10189" sId="2" numFmtId="4">
    <oc r="D38">
      <v>8729.1710000000003</v>
    </oc>
    <nc r="D38">
      <v>9133.7119999999995</v>
    </nc>
  </rcc>
  <rcc rId="10190" sId="2">
    <oc r="E38">
      <f>SUM(D38)/C38*100</f>
    </oc>
    <nc r="E38">
      <f>SUM(D38)/C38*100</f>
    </nc>
  </rcc>
  <rcc rId="10191" sId="2" numFmtId="4">
    <oc r="D39">
      <f>3442.434+31.551</f>
    </oc>
    <nc r="D39">
      <v>3482.4949999999999</v>
    </nc>
  </rcc>
  <rcc rId="10192" sId="2">
    <oc r="E39">
      <f>SUM(D39)/C39*100</f>
    </oc>
    <nc r="E39">
      <f>SUM(D39)/C39*100</f>
    </nc>
  </rcc>
  <rcc rId="10193" sId="2">
    <oc r="B40">
      <f>SUM(B36)-B37-B38-B39</f>
    </oc>
    <nc r="B40">
      <f>SUM(B36)-B37-B38-B39</f>
    </nc>
  </rcc>
  <rcc rId="10194" sId="2">
    <oc r="C40">
      <f>SUM(C36)-C37-C38-C39</f>
    </oc>
    <nc r="C40">
      <f>SUM(C36)-C37-C38-C39</f>
    </nc>
  </rcc>
  <rcc rId="10195" sId="2">
    <oc r="D40">
      <f>SUM(D36)-D37-D38-D39</f>
    </oc>
    <nc r="D40">
      <f>SUM(D36)-D37-D38-D39</f>
    </nc>
  </rcc>
  <rcc rId="10196" sId="2">
    <oc r="E40">
      <f>SUM(D40)/C40*100</f>
    </oc>
    <nc r="E40">
      <f>SUM(D40)/C40*100</f>
    </nc>
  </rcc>
  <rcc rId="10197" sId="2">
    <oc r="D41">
      <f>5083.497+20.849</f>
    </oc>
    <nc r="D41">
      <f>6214.208+18.156</f>
    </nc>
  </rcc>
  <rcc rId="10198" sId="2">
    <oc r="E41">
      <f>SUM(D41)/C41*100</f>
    </oc>
    <nc r="E41">
      <f>SUM(D41)/C41*100</f>
    </nc>
  </rcc>
  <rcc rId="10199" sId="2">
    <oc r="B42">
      <f>B43+B48</f>
    </oc>
    <nc r="B42">
      <f>B43+B48</f>
    </nc>
  </rcc>
  <rcc rId="10200" sId="2">
    <oc r="C42">
      <f>C43+C48</f>
    </oc>
    <nc r="C42">
      <f>C43+C48</f>
    </nc>
  </rcc>
  <rcc rId="10201" sId="2">
    <oc r="D42">
      <f>D43+D48</f>
    </oc>
    <nc r="D42">
      <f>D43+D48</f>
    </nc>
  </rcc>
  <rcc rId="10202" sId="2">
    <oc r="E42">
      <f>SUM(D42)/C42*100</f>
    </oc>
    <nc r="E42">
      <f>SUM(D42)/C42*100</f>
    </nc>
  </rcc>
  <rcc rId="10203" sId="2">
    <oc r="D43">
      <f>49990.976+423.453</f>
    </oc>
    <nc r="D43">
      <f>52413.806+69.491</f>
    </nc>
  </rcc>
  <rcc rId="10204" sId="2">
    <oc r="E43">
      <f>SUM(D43)/C43*100</f>
    </oc>
    <nc r="E43">
      <f>SUM(D43)/C43*100</f>
    </nc>
  </rcc>
  <rcc rId="10205" sId="2" numFmtId="4">
    <oc r="D44">
      <v>24091.789000000001</v>
    </oc>
    <nc r="D44">
      <v>25228.89</v>
    </nc>
  </rcc>
  <rcc rId="10206" sId="2">
    <oc r="E44">
      <f>SUM(D44)/C44*100</f>
    </oc>
    <nc r="E44">
      <f>SUM(D44)/C44*100</f>
    </nc>
  </rcc>
  <rcc rId="10207" sId="2" numFmtId="4">
    <oc r="D45">
      <v>5277.2569999999996</v>
    </oc>
    <nc r="D45">
      <v>5526.2070000000003</v>
    </nc>
  </rcc>
  <rcc rId="10208" sId="2">
    <oc r="E45">
      <f>SUM(D45)/C45*100</f>
    </oc>
    <nc r="E45">
      <f>SUM(D45)/C45*100</f>
    </nc>
  </rcc>
  <rcc rId="10209" sId="2" numFmtId="4">
    <oc r="D46">
      <v>2994.7919999999999</v>
    </oc>
    <nc r="D46">
      <v>2999.6109999999999</v>
    </nc>
  </rcc>
  <rcc rId="10210" sId="2">
    <oc r="E46">
      <f>SUM(D46)/C46*100</f>
    </oc>
    <nc r="E46">
      <f>SUM(D46)/C46*100</f>
    </nc>
  </rcc>
  <rcc rId="10211" sId="2">
    <oc r="B47">
      <f>SUM(B43)-B44-B45-B46</f>
    </oc>
    <nc r="B47">
      <f>SUM(B43)-B44-B45-B46</f>
    </nc>
  </rcc>
  <rcc rId="10212" sId="2">
    <oc r="C47">
      <f>SUM(C43)-C44-C45-C46</f>
    </oc>
    <nc r="C47">
      <f>SUM(C43)-C44-C45-C46</f>
    </nc>
  </rcc>
  <rcc rId="10213" sId="2">
    <oc r="D47">
      <f>SUM(D43)-D44-D45-D46</f>
    </oc>
    <nc r="D47">
      <f>SUM(D43)-D44-D45-D46</f>
    </nc>
  </rcc>
  <rcc rId="10214" sId="2">
    <oc r="E47">
      <f>SUM(D47)/C47*100</f>
    </oc>
    <nc r="E47">
      <f>SUM(D47)/C47*100</f>
    </nc>
  </rcc>
  <rcc rId="10215" sId="2" numFmtId="4">
    <oc r="D48">
      <f>12753.674+1114.7</f>
    </oc>
    <nc r="D48">
      <v>14546.737999999999</v>
    </nc>
  </rcc>
  <rcc rId="10216" sId="2">
    <oc r="E48">
      <f>SUM(D48)/C48*100</f>
    </oc>
    <nc r="E48">
      <f>SUM(D48)/C48*100</f>
    </nc>
  </rcc>
  <rcc rId="10217" sId="2">
    <oc r="B49">
      <f>B50+B55</f>
    </oc>
    <nc r="B49">
      <f>B50+B55</f>
    </nc>
  </rcc>
  <rcc rId="10218" sId="2">
    <oc r="C49">
      <f>C50+C55</f>
    </oc>
    <nc r="C49">
      <f>C50+C55</f>
    </nc>
  </rcc>
  <rcc rId="10219" sId="2">
    <oc r="D49">
      <f>D50+D55</f>
    </oc>
    <nc r="D49">
      <f>D50+D55</f>
    </nc>
  </rcc>
  <rcc rId="10220" sId="2">
    <oc r="E49">
      <f>SUM(D49)/C49*100</f>
    </oc>
    <nc r="E49">
      <f>SUM(D49)/C49*100</f>
    </nc>
  </rcc>
  <rcc rId="10221" sId="2" numFmtId="4">
    <oc r="D50">
      <v>84572.448000000004</v>
    </oc>
    <nc r="D50">
      <v>88114.789000000004</v>
    </nc>
  </rcc>
  <rcc rId="10222" sId="2">
    <oc r="E50">
      <f>SUM(D50)/C50*100</f>
    </oc>
    <nc r="E50">
      <f>SUM(D50)/C50*100</f>
    </nc>
  </rcc>
  <rcc rId="10223" sId="2" numFmtId="4">
    <oc r="D51">
      <v>58046.186000000002</v>
    </oc>
    <nc r="D51">
      <v>60663.192000000003</v>
    </nc>
  </rcc>
  <rcc rId="10224" sId="2">
    <oc r="E51">
      <f>SUM(D51)/C51*100</f>
    </oc>
    <nc r="E51">
      <f>SUM(D51)/C51*100</f>
    </nc>
  </rcc>
  <rcc rId="10225" sId="2" numFmtId="4">
    <oc r="D52">
      <v>12624.45</v>
    </oc>
    <nc r="D52">
      <v>13159.718000000001</v>
    </nc>
  </rcc>
  <rcc rId="10226" sId="2">
    <oc r="E52">
      <f>SUM(D52)/C52*100</f>
    </oc>
    <nc r="E52">
      <f>SUM(D52)/C52*100</f>
    </nc>
  </rcc>
  <rcc rId="10227" sId="2" numFmtId="4">
    <oc r="D53">
      <v>2807.9960000000001</v>
    </oc>
    <nc r="D53">
      <v>2819.2220000000002</v>
    </nc>
  </rcc>
  <rcc rId="10228" sId="2">
    <oc r="E53">
      <f>SUM(D53)/C53*100</f>
    </oc>
    <nc r="E53">
      <f>SUM(D53)/C53*100</f>
    </nc>
  </rcc>
  <rcc rId="10229" sId="2">
    <oc r="B54">
      <f>SUM(B50)-B51-B52-B53</f>
    </oc>
    <nc r="B54">
      <f>SUM(B50)-B51-B52-B53</f>
    </nc>
  </rcc>
  <rcc rId="10230" sId="2">
    <oc r="C54">
      <f>SUM(C50)-C51-C52-C53</f>
    </oc>
    <nc r="C54">
      <f>SUM(C50)-C51-C52-C53</f>
    </nc>
  </rcc>
  <rcc rId="10231" sId="2">
    <oc r="D54">
      <f>SUM(D50)-D51-D52-D53</f>
    </oc>
    <nc r="D54">
      <f>SUM(D50)-D51-D52-D53</f>
    </nc>
  </rcc>
  <rcc rId="10232" sId="2">
    <oc r="E54">
      <f>SUM(D54)/C54*100</f>
    </oc>
    <nc r="E54">
      <f>SUM(D54)/C54*100</f>
    </nc>
  </rcc>
  <rcc rId="10233" sId="2" numFmtId="4">
    <oc r="D55">
      <v>4388.3360000000002</v>
    </oc>
    <nc r="D55">
      <v>4434.1149999999998</v>
    </nc>
  </rcc>
  <rcc rId="10234" sId="2">
    <oc r="E55">
      <f>SUM(D55)/C55*100</f>
    </oc>
    <nc r="E55">
      <f>SUM(D55)/C55*100</f>
    </nc>
  </rcc>
  <rcc rId="10235" sId="2">
    <oc r="B56">
      <f>B57+B60</f>
    </oc>
    <nc r="B56">
      <f>B57+B60</f>
    </nc>
  </rcc>
  <rcc rId="10236" sId="2">
    <oc r="C56">
      <f>C57+C60</f>
    </oc>
    <nc r="C56">
      <f>C57+C60</f>
    </nc>
  </rcc>
  <rcc rId="10237" sId="2">
    <oc r="D56">
      <f>D57+D60</f>
    </oc>
    <nc r="D56">
      <f>D57+D60</f>
    </nc>
  </rcc>
  <rcc rId="10238" sId="2">
    <oc r="E56">
      <f>SUM(D56)/C56*100</f>
    </oc>
    <nc r="E56">
      <f>SUM(D56)/C56*100</f>
    </nc>
  </rcc>
  <rcc rId="10239" sId="2" numFmtId="4">
    <oc r="B57">
      <v>312658.48</v>
    </oc>
    <nc r="B57">
      <v>309658.48</v>
    </nc>
  </rcc>
  <rcc rId="10240" sId="2" numFmtId="4">
    <oc r="C57">
      <v>279340.85800000001</v>
    </oc>
    <nc r="C57">
      <v>277340.85800000001</v>
    </nc>
  </rcc>
  <rcc rId="10241" sId="2">
    <oc r="D57">
      <f>130910.104+727.648</f>
    </oc>
    <nc r="D57">
      <f>135802.56+1065.976</f>
    </nc>
  </rcc>
  <rcc rId="10242" sId="2">
    <oc r="E57">
      <f>SUM(D57)/C57*100</f>
    </oc>
    <nc r="E57">
      <f>SUM(D57)/C57*100</f>
    </nc>
  </rcc>
  <rcc rId="10243" sId="2" numFmtId="4">
    <oc r="D58">
      <v>20125</v>
    </oc>
    <nc r="D58">
      <v>20129.669999999998</v>
    </nc>
  </rcc>
  <rcc rId="10244" sId="2">
    <oc r="E58">
      <f>SUM(D58)/C58*100</f>
    </oc>
    <nc r="E58">
      <f>SUM(D58)/C58*100</f>
    </nc>
  </rcc>
  <rcc rId="10245" sId="2">
    <oc r="B59">
      <f>SUM(B57)-B58</f>
    </oc>
    <nc r="B59">
      <f>SUM(B57)-B58</f>
    </nc>
  </rcc>
  <rcc rId="10246" sId="2">
    <oc r="C59">
      <f>SUM(C57)-C58</f>
    </oc>
    <nc r="C59">
      <f>SUM(C57)-C58</f>
    </nc>
  </rcc>
  <rcc rId="10247" sId="2">
    <oc r="D59">
      <f>SUM(D57)-D58</f>
    </oc>
    <nc r="D59">
      <f>SUM(D57)-D58</f>
    </nc>
  </rcc>
  <rcc rId="10248" sId="2">
    <oc r="E59">
      <f>SUM(D59)/C59*100</f>
    </oc>
    <nc r="E59">
      <f>SUM(D59)/C59*100</f>
    </nc>
  </rcc>
  <rcc rId="10249" sId="2" numFmtId="4">
    <oc r="D60">
      <v>71352.623999999996</v>
    </oc>
    <nc r="D60">
      <v>77013.460999999996</v>
    </nc>
  </rcc>
  <rcc rId="10250" sId="2">
    <oc r="E60">
      <f>SUM(D60)/C60*100</f>
    </oc>
    <nc r="E60">
      <f>SUM(D60)/C60*100</f>
    </nc>
  </rcc>
  <rcc rId="10251" sId="2">
    <oc r="B61">
      <f>SUM(B62)</f>
    </oc>
    <nc r="B61">
      <f>SUM(B62)</f>
    </nc>
  </rcc>
  <rcc rId="10252" sId="2">
    <oc r="C61">
      <f>SUM(C62)</f>
    </oc>
    <nc r="C61">
      <f>SUM(C62)</f>
    </nc>
  </rcc>
  <rcc rId="10253" sId="2">
    <oc r="D61">
      <f>SUM(D62)</f>
    </oc>
    <nc r="D61">
      <f>SUM(D62)</f>
    </nc>
  </rcc>
  <rcc rId="10254" sId="2">
    <oc r="E61">
      <f>SUM(D61)/C61*100</f>
    </oc>
    <nc r="E61">
      <f>SUM(D61)/C61*100</f>
    </nc>
  </rcc>
  <rcc rId="10255" sId="2">
    <oc r="D62">
      <f>41820.653+1015.634</f>
    </oc>
    <nc r="D62">
      <f>43148.374+1844.329</f>
    </nc>
  </rcc>
  <rcc rId="10256" sId="2">
    <oc r="E62">
      <f>SUM(D62)/C62*100</f>
    </oc>
    <nc r="E62">
      <f>SUM(D62)/C62*100</f>
    </nc>
  </rcc>
  <rcc rId="10257" sId="2">
    <oc r="B63">
      <f>SUM(B64:B65)</f>
    </oc>
    <nc r="B63">
      <f>SUM(B64:B65)</f>
    </nc>
  </rcc>
  <rcc rId="10258" sId="2">
    <oc r="C63">
      <f>SUM(C64:C65)</f>
    </oc>
    <nc r="C63">
      <f>SUM(C64:C65)</f>
    </nc>
  </rcc>
  <rcc rId="10259" sId="2">
    <oc r="D63">
      <f>SUM(D64:D65)</f>
    </oc>
    <nc r="D63">
      <f>SUM(D64:D65)</f>
    </nc>
  </rcc>
  <rcc rId="10260" sId="2">
    <oc r="E63">
      <f>SUM(D63)/C63*100</f>
    </oc>
    <nc r="E63">
      <f>SUM(D63)/C63*100</f>
    </nc>
  </rcc>
  <rcc rId="10261" sId="2" numFmtId="4">
    <oc r="B64">
      <v>65151.377999999997</v>
    </oc>
    <nc r="B64">
      <v>68151.377999999997</v>
    </nc>
  </rcc>
  <rcc rId="10262" sId="2" numFmtId="4">
    <oc r="C64">
      <v>61501.377999999997</v>
    </oc>
    <nc r="C64">
      <v>63501.377999999997</v>
    </nc>
  </rcc>
  <rcc rId="10263" sId="2" numFmtId="4">
    <oc r="D64">
      <v>56608.712</v>
    </oc>
    <nc r="D64">
      <f>56659.789+1600</f>
    </nc>
  </rcc>
  <rcc rId="10264" sId="2">
    <oc r="E64">
      <f>SUM(D64)/C64*100</f>
    </oc>
    <nc r="E64">
      <f>SUM(D64)/C64*100</f>
    </nc>
  </rcc>
  <rcc rId="10265" sId="2" numFmtId="4">
    <oc r="D65">
      <v>33043.864999999998</v>
    </oc>
    <nc r="D65">
      <v>38951.584999999999</v>
    </nc>
  </rcc>
  <rcc rId="10266" sId="2">
    <oc r="E65">
      <f>SUM(D65)/C65*100</f>
    </oc>
    <nc r="E65">
      <f>SUM(D65)/C65*100</f>
    </nc>
  </rcc>
  <rcc rId="10267" sId="2">
    <oc r="B66">
      <f>SUM(B67:B67)</f>
    </oc>
    <nc r="B66">
      <f>SUM(B67:B67)</f>
    </nc>
  </rcc>
  <rcc rId="10268" sId="2">
    <oc r="C66">
      <f>SUM(C67:C67)</f>
    </oc>
    <nc r="C66">
      <f>SUM(C67:C67)</f>
    </nc>
  </rcc>
  <rcc rId="10269" sId="2">
    <oc r="D66">
      <f>SUM(D67:D67)</f>
    </oc>
    <nc r="D66">
      <f>SUM(D67:D67)</f>
    </nc>
  </rcc>
  <rcc rId="10270" sId="2">
    <oc r="E66">
      <f>SUM(D66)/C66*100</f>
    </oc>
    <nc r="E66">
      <f>SUM(D66)/C66*100</f>
    </nc>
  </rcc>
  <rcc rId="10271" sId="2" numFmtId="4">
    <oc r="D67">
      <v>3480</v>
    </oc>
    <nc r="D67">
      <v>5116</v>
    </nc>
  </rcc>
  <rcc rId="10272" sId="2">
    <oc r="E67">
      <f>SUM(D67)/C67*100</f>
    </oc>
    <nc r="E67">
      <f>SUM(D67)/C67*100</f>
    </nc>
  </rcc>
  <rcc rId="10273" sId="2">
    <oc r="B68">
      <f>SUM(B69)+B72</f>
    </oc>
    <nc r="B68">
      <f>SUM(B69)+B72</f>
    </nc>
  </rcc>
  <rcc rId="10274" sId="2">
    <oc r="C68">
      <f>SUM(C69)+C72</f>
    </oc>
    <nc r="C68">
      <f>SUM(C69)+C72</f>
    </nc>
  </rcc>
  <rcc rId="10275" sId="2">
    <oc r="D68">
      <f>SUM(D69)+D72</f>
    </oc>
    <nc r="D68">
      <f>SUM(D69)+D72</f>
    </nc>
  </rcc>
  <rcc rId="10276" sId="2">
    <oc r="E68">
      <f>SUM(D68)/C68*100</f>
    </oc>
    <nc r="E68">
      <f>SUM(D68)/C68*100</f>
    </nc>
  </rcc>
  <rcc rId="10277" sId="2">
    <oc r="E69">
      <f>SUM(D69)/C69*100</f>
    </oc>
    <nc r="E69">
      <f>SUM(D69)/C69*100</f>
    </nc>
  </rcc>
  <rcc rId="10278" sId="2">
    <oc r="E70">
      <f>SUM(D70)/C70*100</f>
    </oc>
    <nc r="E70">
      <f>SUM(D70)/C70*100</f>
    </nc>
  </rcc>
  <rcc rId="10279" sId="2">
    <oc r="B71">
      <f>SUM(B69)-B70</f>
    </oc>
    <nc r="B71">
      <f>SUM(B69)-B70</f>
    </nc>
  </rcc>
  <rcc rId="10280" sId="2">
    <oc r="C71">
      <f>SUM(C69)-C70</f>
    </oc>
    <nc r="C71">
      <f>SUM(C69)-C70</f>
    </nc>
  </rcc>
  <rcc rId="10281" sId="2">
    <oc r="D71">
      <f>SUM(D69)-D70</f>
    </oc>
    <nc r="D71">
      <f>SUM(D69)-D70</f>
    </nc>
  </rcc>
  <rcc rId="10282" sId="2">
    <oc r="E71">
      <f>SUM(D71)/C71*100</f>
    </oc>
    <nc r="E71">
      <f>SUM(D71)/C71*100</f>
    </nc>
  </rcc>
  <rcc rId="10283" sId="2">
    <oc r="E72">
      <f>SUM(D72)/C72*100</f>
    </oc>
    <nc r="E72">
      <f>SUM(D72)/C72*100</f>
    </nc>
  </rcc>
  <rcc rId="10284" sId="2">
    <oc r="E73">
      <f>SUM(D73)/C73*100</f>
    </oc>
    <nc r="E73">
      <f>SUM(D73)/C73*100</f>
    </nc>
  </rcc>
  <rcc rId="10285" sId="2">
    <oc r="E74">
      <f>SUM(D74)/C74*100</f>
    </oc>
    <nc r="E74">
      <f>SUM(D74)/C74*100</f>
    </nc>
  </rcc>
  <rcc rId="10286" sId="2">
    <oc r="B75">
      <f>SUM(B76)+B80</f>
    </oc>
    <nc r="B75">
      <f>SUM(B76)+B80</f>
    </nc>
  </rcc>
  <rcc rId="10287" sId="2">
    <oc r="C75">
      <f>SUM(C76)+C80</f>
    </oc>
    <nc r="C75">
      <f>SUM(C76)+C80</f>
    </nc>
  </rcc>
  <rcc rId="10288" sId="2">
    <oc r="D75">
      <f>SUM(D76)+D80</f>
    </oc>
    <nc r="D75">
      <f>SUM(D76)+D80</f>
    </nc>
  </rcc>
  <rcc rId="10289" sId="2">
    <oc r="E75">
      <f>SUM(D75)/C75*100</f>
    </oc>
    <nc r="E75">
      <f>SUM(D75)/C75*100</f>
    </nc>
  </rcc>
  <rcc rId="10290" sId="2">
    <oc r="C76">
      <f>7221.396+3356.57+2191.219</f>
    </oc>
    <nc r="C76">
      <f>7221.396+3356.57+2191.219</f>
    </nc>
  </rcc>
  <rcc rId="10291" sId="2">
    <oc r="D76">
      <f>2478.204+19.271+122.656+409.209-196.596+50.784</f>
    </oc>
    <nc r="D76">
      <f>2478.204+19.271+122.656+409.209-196.596+50.784+116.433</f>
    </nc>
  </rcc>
  <rcc rId="10292" sId="2">
    <oc r="E76">
      <f>SUM(D76)/C76*100</f>
    </oc>
    <nc r="E76">
      <f>SUM(D76)/C76*100</f>
    </nc>
  </rcc>
  <rcc rId="10293" sId="2">
    <oc r="B79">
      <f>SUM(B76)-B77-B78</f>
    </oc>
    <nc r="B79">
      <f>SUM(B76)-B77-B78</f>
    </nc>
  </rcc>
  <rcc rId="10294" sId="2">
    <oc r="C79">
      <f>1359.699+75</f>
    </oc>
    <nc r="C79">
      <f>1359.699+75</f>
    </nc>
  </rcc>
  <rcc rId="10295" sId="2">
    <oc r="D79">
      <f>SUM(D76)-D77-D78</f>
    </oc>
    <nc r="D79">
      <f>SUM(D76)-D77-D78</f>
    </nc>
  </rcc>
  <rcc rId="10296" sId="2">
    <oc r="E79">
      <f>SUM(D79)/C79*100</f>
    </oc>
    <nc r="E79">
      <f>SUM(D79)/C79*100</f>
    </nc>
  </rcc>
  <rcc rId="10297" sId="2">
    <oc r="B80">
      <f>44017.8+3035.586+19551.056</f>
    </oc>
    <nc r="B80">
      <f>44017.8+3035.586+19551.056</f>
    </nc>
  </rcc>
  <rcc rId="10298" sId="2">
    <oc r="C80">
      <f>14503.889+1248.275+44017.8</f>
    </oc>
    <nc r="C80">
      <f>14503.889+1248.275+44017.8</f>
    </nc>
  </rcc>
  <rcc rId="10299" sId="2">
    <oc r="D80">
      <f>43595.3+14.933+21.6</f>
    </oc>
    <nc r="D80">
      <f>43595.3+14.933+62.821</f>
    </nc>
  </rcc>
  <rcc rId="10300" sId="2">
    <oc r="E80">
      <f>SUM(D80)/C80*100</f>
    </oc>
    <nc r="E80">
      <f>SUM(D80)/C80*100</f>
    </nc>
  </rcc>
  <rcc rId="10301" sId="2">
    <oc r="E81">
      <f>SUM(D81)/C81*100</f>
    </oc>
    <nc r="E81">
      <f>SUM(D81)/C81*100</f>
    </nc>
  </rcc>
  <rcc rId="10302" sId="2">
    <oc r="B82">
      <f>B5+B14+B23+B35+B42+B49+B56+B61+B63+B66+B68+B73+B74+B75+B81</f>
    </oc>
    <nc r="B82">
      <f>B5+B14+B23+B35+B42+B49+B56+B61+B63+B66+B68+B73+B74+B75+B81</f>
    </nc>
  </rcc>
  <rcc rId="10303" sId="2">
    <oc r="C82">
      <f>C5+C14+C23+C35+C42+C49+C56+C61+C63+C66+C68+C73+C74+C75+C81</f>
    </oc>
    <nc r="C82">
      <f>C5+C14+C23+C35+C42+C49+C56+C61+C63+C66+C68+C73+C74+C75+C81</f>
    </nc>
  </rcc>
  <rcc rId="10304" sId="2">
    <oc r="D82">
      <f>D5+D14+D23+D35+D42+D49+D56+D61+D63+D66+D68+D73+D74+D75+D81</f>
    </oc>
    <nc r="D82">
      <f>D5+D14+D23+D35+D42+D49+D56+D61+D63+D66+D68+D73+D74+D75+D81</f>
    </nc>
  </rcc>
  <rcc rId="10305" sId="2">
    <oc r="E82">
      <f>SUM(D82)/C82*100</f>
    </oc>
    <nc r="E82">
      <f>SUM(D82)/C82*100</f>
    </nc>
  </rcc>
  <rcc rId="10306" sId="2">
    <oc r="B83">
      <f>B6+B15+B24+B36+B43+B50+B57+B64+B69+B76+B74</f>
    </oc>
    <nc r="B83">
      <f>B6+B15+B24+B36+B43+B50+B57+B64+B69+B76+B74</f>
    </nc>
  </rcc>
  <rcc rId="10307" sId="2">
    <oc r="C83">
      <f>C6+C15+C24+C36+C43+C50+C57+C64+C69+C76+C74</f>
    </oc>
    <nc r="C83">
      <f>C6+C15+C24+C36+C43+C50+C57+C64+C69+C76+C74</f>
    </nc>
  </rcc>
  <rcc rId="10308" sId="2">
    <oc r="D83">
      <f>D6+D15+D24+D36+D43+D50+D57+D64+D69+D76+D74</f>
    </oc>
    <nc r="D83">
      <f>D6+D15+D24+D36+D43+D50+D57+D64+D69+D76+D74</f>
    </nc>
  </rcc>
  <rcc rId="10309" sId="2">
    <oc r="E83">
      <f>SUM(D83)/C83*100</f>
    </oc>
    <nc r="E83">
      <f>SUM(D83)/C83*100</f>
    </nc>
  </rcc>
  <rcc rId="10310" sId="2">
    <oc r="B84">
      <f>B7+B16+B25+B37+B44+B51+B77</f>
    </oc>
    <nc r="B84">
      <f>B7+B16+B25+B37+B44+B51+B77</f>
    </nc>
  </rcc>
  <rcc rId="10311" sId="2">
    <oc r="C84">
      <f>C7+C16+C25+C37+C44+C51+C77</f>
    </oc>
    <nc r="C84">
      <f>C7+C16+C25+C37+C44+C51+C77</f>
    </nc>
  </rcc>
  <rcc rId="10312" sId="2">
    <oc r="D84">
      <f>D7+D16+D25+D37+D44+D51+D77</f>
    </oc>
    <nc r="D84">
      <f>D7+D16+D25+D37+D44+D51+D77</f>
    </nc>
  </rcc>
  <rcc rId="10313" sId="2">
    <oc r="E84">
      <f>SUM(D84)/C84*100</f>
    </oc>
    <nc r="E84">
      <f>SUM(D84)/C84*100</f>
    </nc>
  </rcc>
  <rcc rId="10314" sId="2">
    <oc r="B85">
      <f>B8+B17+B26+B38+B45+B52+B78</f>
    </oc>
    <nc r="B85">
      <f>B8+B17+B26+B38+B45+B52+B78</f>
    </nc>
  </rcc>
  <rcc rId="10315" sId="2">
    <oc r="C85">
      <f>C8+C17+C26+C38+C45+C52+C78</f>
    </oc>
    <nc r="C85">
      <f>C8+C17+C26+C38+C45+C52+C78</f>
    </nc>
  </rcc>
  <rcc rId="10316" sId="2">
    <oc r="D85">
      <f>D8+D17+D26+D38+D45+D52+D78</f>
    </oc>
    <nc r="D85">
      <f>D8+D17+D26+D38+D45+D52+D78</f>
    </nc>
  </rcc>
  <rcc rId="10317" sId="2">
    <oc r="E85">
      <f>SUM(D85)/C85*100</f>
    </oc>
    <nc r="E85">
      <f>SUM(D85)/C85*100</f>
    </nc>
  </rcc>
  <rcc rId="10318" sId="2">
    <oc r="B86">
      <f>B70+B11+B20+B29+B39+B46+B53+B58</f>
    </oc>
    <nc r="B86">
      <f>B70+B11+B20+B29+B39+B46+B53+B58</f>
    </nc>
  </rcc>
  <rcc rId="10319" sId="2">
    <oc r="C86">
      <f>C70+C11+C20+C29+C39+C46+C53+C58</f>
    </oc>
    <nc r="C86">
      <f>C70+C11+C20+C29+C39+C46+C53+C58</f>
    </nc>
  </rcc>
  <rcc rId="10320" sId="2">
    <oc r="D86">
      <f>D70+D11+D20+D29+D39+D46+D53+D58</f>
    </oc>
    <nc r="D86">
      <f>D70+D11+D20+D29+D39+D46+D53+D58</f>
    </nc>
  </rcc>
  <rcc rId="10321" sId="2">
    <oc r="E86">
      <f>SUM(D86)/C86*100</f>
    </oc>
    <nc r="E86">
      <f>SUM(D86)/C86*100</f>
    </nc>
  </rcc>
  <rcc rId="10322" sId="2">
    <oc r="B87">
      <f>B83-B84-B85-B86</f>
    </oc>
    <nc r="B87">
      <f>B83-B84-B85-B86</f>
    </nc>
  </rcc>
  <rcc rId="10323" sId="2">
    <oc r="C87">
      <f>C83-C84-C85-C86</f>
    </oc>
    <nc r="C87">
      <f>C83-C84-C85-C86</f>
    </nc>
  </rcc>
  <rcc rId="10324" sId="2">
    <oc r="D87">
      <f>D83-D84-D85-D86</f>
    </oc>
    <nc r="D87">
      <f>D83-D84-D85-D86</f>
    </nc>
  </rcc>
  <rcc rId="10325" sId="2">
    <oc r="E87">
      <f>SUM(D87)/C87*100</f>
    </oc>
    <nc r="E87">
      <f>SUM(D87)/C87*100</f>
    </nc>
  </rcc>
  <rcc rId="10326" sId="2">
    <oc r="B88">
      <f>B13+B22+B41+B34+B55+B60+B62+B65+B67+B72+B80+B48</f>
    </oc>
    <nc r="B88">
      <f>B13+B22+B41+B34+B55+B60+B62+B65+B67+B72+B80+B48</f>
    </nc>
  </rcc>
  <rcc rId="10327" sId="2">
    <oc r="C88">
      <f>C13+C22+C41+C34+C55+C60+C62+C65+C67+C72+C80+C48</f>
    </oc>
    <nc r="C88">
      <f>C13+C22+C41+C34+C55+C60+C62+C65+C67+C72+C80+C48</f>
    </nc>
  </rcc>
  <rcc rId="10328" sId="2">
    <oc r="D88">
      <f>D13+D22+D41+D34+D55+D60+D62+D65+D67+D72+D80+D48</f>
    </oc>
    <nc r="D88">
      <f>D13+D22+D41+D34+D55+D60+D62+D65+D67+D72+D80+D48</f>
    </nc>
  </rcc>
  <rcc rId="10329" sId="2">
    <oc r="E88">
      <f>SUM(D88)/C88*100</f>
    </oc>
    <nc r="E88">
      <f>SUM(D88)/C88*100</f>
    </nc>
  </rcc>
  <rcc rId="10330" sId="2">
    <oc r="B89">
      <f>SUM(B81)</f>
    </oc>
    <nc r="B89">
      <f>SUM(B81)</f>
    </nc>
  </rcc>
  <rcc rId="10331" sId="2">
    <oc r="C89">
      <f>SUM(C81)</f>
    </oc>
    <nc r="C89">
      <f>SUM(C81)</f>
    </nc>
  </rcc>
  <rcc rId="10332" sId="2">
    <oc r="D89">
      <f>SUM(D81)</f>
    </oc>
    <nc r="D89">
      <f>SUM(D81)</f>
    </nc>
  </rcc>
  <rcc rId="10333" sId="2">
    <oc r="E89">
      <f>SUM(D89)/C89*100</f>
    </oc>
    <nc r="E89">
      <f>SUM(D89)/C89*100</f>
    </nc>
  </rcc>
  <rcc rId="10334" sId="2">
    <oc r="B90">
      <f>SUM(B73)</f>
    </oc>
    <nc r="B90">
      <f>SUM(B73)</f>
    </nc>
  </rcc>
  <rcc rId="10335" sId="2">
    <oc r="C90">
      <f>SUM(C73)</f>
    </oc>
    <nc r="C90">
      <f>SUM(C73)</f>
    </nc>
  </rcc>
  <rcc rId="10336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10088" sId="1" numFmtId="4">
    <oc r="B57">
      <v>312658.48</v>
    </oc>
    <nc r="B57">
      <v>309658.48</v>
    </nc>
  </rcc>
  <rcc rId="10089" sId="1" numFmtId="4">
    <oc r="C57">
      <v>279340.85800000001</v>
    </oc>
    <nc r="C57">
      <v>277340.85800000001</v>
    </nc>
  </rcc>
  <rcc rId="10090" sId="1">
    <oc r="D57">
      <f>130910.104+727.648</f>
    </oc>
    <nc r="D57">
      <f>135802.56+1065.976</f>
    </nc>
  </rcc>
  <rcc rId="10091" sId="1" numFmtId="4">
    <oc r="D58">
      <v>20125</v>
    </oc>
    <nc r="D58">
      <v>20129.669999999998</v>
    </nc>
  </rcc>
  <rcc rId="10092" sId="1" numFmtId="4">
    <oc r="B64">
      <v>65151.377999999997</v>
    </oc>
    <nc r="B64">
      <v>68151.377999999997</v>
    </nc>
  </rcc>
  <rcc rId="10093" sId="1" numFmtId="4">
    <oc r="C64">
      <v>61501.377999999997</v>
    </oc>
    <nc r="C64">
      <v>63501.377999999997</v>
    </nc>
  </rcc>
  <rcc rId="10094" sId="1" numFmtId="4">
    <oc r="D64">
      <v>56608.712</v>
    </oc>
    <nc r="D64">
      <f>56659.789+1600</f>
    </nc>
  </rcc>
  <rcc rId="10095" sId="1">
    <oc r="D15">
      <f>309849.761+585.338+19417</f>
    </oc>
    <nc r="D15">
      <f>324257.076+835.182+20630.563</f>
    </nc>
  </rcc>
  <rcc rId="10096" sId="1" numFmtId="4">
    <oc r="D36">
      <f>75678.377+63.952</f>
    </oc>
    <nc r="D36">
      <v>78870.278000000006</v>
    </nc>
  </rcc>
  <rcc rId="10097" sId="1" numFmtId="4">
    <oc r="D37">
      <v>38717.053999999996</v>
    </oc>
    <nc r="D37">
      <v>40687.315999999999</v>
    </nc>
  </rcc>
  <rcc rId="10098" sId="1" numFmtId="4">
    <oc r="D38">
      <v>8729.1710000000003</v>
    </oc>
    <nc r="D38">
      <v>9133.7119999999995</v>
    </nc>
  </rcc>
  <rcc rId="10099" sId="1" numFmtId="4">
    <oc r="D39">
      <f>3442.434+31.551</f>
    </oc>
    <nc r="D39">
      <v>3482.4949999999999</v>
    </nc>
  </rcc>
  <rcc rId="10100" sId="1">
    <oc r="D43">
      <f>49990.976+423.453</f>
    </oc>
    <nc r="D43">
      <f>52413.806+69.491</f>
    </nc>
  </rcc>
  <rcc rId="10101" sId="1" numFmtId="4">
    <oc r="D50">
      <v>84572.448000000004</v>
    </oc>
    <nc r="D50">
      <v>88114.789000000004</v>
    </nc>
  </rcc>
  <rcc rId="10102" sId="1" numFmtId="4">
    <oc r="D51">
      <v>58046.186000000002</v>
    </oc>
    <nc r="D51">
      <v>60663.192000000003</v>
    </nc>
  </rcc>
  <rcc rId="10103" sId="1" numFmtId="4">
    <oc r="D52">
      <v>12624.45</v>
    </oc>
    <nc r="D52">
      <v>13159.718000000001</v>
    </nc>
  </rcc>
  <rcc rId="10104" sId="1" numFmtId="4">
    <oc r="D53">
      <v>2807.9960000000001</v>
    </oc>
    <nc r="D53">
      <v>2819.2220000000002</v>
    </nc>
  </rcc>
  <rcc rId="10105" sId="1" numFmtId="4">
    <oc r="D44">
      <v>24091.789000000001</v>
    </oc>
    <nc r="D44">
      <v>25228.89</v>
    </nc>
  </rcc>
  <rcc rId="10106" sId="1" numFmtId="4">
    <oc r="D45">
      <v>5277.2569999999996</v>
    </oc>
    <nc r="D45">
      <v>5526.2070000000003</v>
    </nc>
  </rcc>
  <rcc rId="10107" sId="1" numFmtId="4">
    <oc r="D46">
      <v>2994.7919999999999</v>
    </oc>
    <nc r="D46">
      <v>2999.6109999999999</v>
    </nc>
  </rcc>
  <rcc rId="10108" sId="1">
    <oc r="D76">
      <f>2478.204+19.271+122.656+409.209-196.596+50.784</f>
    </oc>
    <nc r="D76">
      <f>2478.204+19.271+122.656+409.209-196.596+50.784+116.433</f>
    </nc>
  </rcc>
  <rcc rId="10109" sId="1" numFmtId="4">
    <oc r="B38">
      <v>13257.925999999999</v>
    </oc>
    <nc r="B38">
      <v>13332.925999999999</v>
    </nc>
  </rcc>
  <rcc rId="10110" sId="1" numFmtId="4">
    <oc r="C38">
      <v>10189.049999999999</v>
    </oc>
    <nc r="C38">
      <v>10264.049999999999</v>
    </nc>
  </rcc>
  <rcc rId="10111" sId="1" numFmtId="4">
    <oc r="D11">
      <v>49232.260999999999</v>
    </oc>
    <nc r="D11">
      <v>49299.324000000001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9106" sId="1" numFmtId="4">
    <oc r="C51">
      <v>59630.750999999997</v>
    </oc>
    <nc r="C51">
      <v>59651.750999999997</v>
    </nc>
  </rcc>
  <rcc rId="9107" sId="1" numFmtId="4">
    <oc r="C52">
      <v>13180.218999999999</v>
    </oc>
    <nc r="C52">
      <v>13185.195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2.xml><?xml version="1.0" encoding="utf-8"?>
<revisions xmlns="http://schemas.openxmlformats.org/spreadsheetml/2006/main" xmlns:r="http://schemas.openxmlformats.org/officeDocument/2006/relationships">
  <rcc rId="9437" sId="1" numFmtId="4">
    <oc r="C36">
      <v>82398.573000000004</v>
    </oc>
    <nc r="C36">
      <v>91765.038</v>
    </nc>
  </rcc>
  <rcc rId="9438" sId="1" numFmtId="4">
    <oc r="D36">
      <v>75187.347999999998</v>
    </oc>
    <nc r="D36">
      <v>75192.741999999998</v>
    </nc>
  </rcc>
  <rcc rId="9439" sId="1" numFmtId="4">
    <oc r="C37">
      <v>40946.656999999999</v>
    </oc>
    <nc r="C37">
      <v>46018.142999999996</v>
    </nc>
  </rcc>
  <rcc rId="9440" sId="1" numFmtId="4">
    <oc r="C38">
      <v>9158.6720000000005</v>
    </oc>
    <nc r="C38">
      <v>10189.049999999999</v>
    </nc>
  </rcc>
  <rcc rId="9441" sId="1" numFmtId="4">
    <oc r="C39">
      <v>4026.4409999999998</v>
    </oc>
    <nc r="C39">
      <v>4174.76</v>
    </nc>
  </rcc>
  <rcc rId="9442" sId="1" numFmtId="4">
    <oc r="D39">
      <v>3408.6179999999999</v>
    </oc>
    <nc r="D39">
      <v>3414.0129999999999</v>
    </nc>
  </rcc>
  <rcc rId="9443" sId="1" numFmtId="4">
    <oc r="C43">
      <v>54448.277999999998</v>
    </oc>
    <nc r="C43">
      <v>59407.076000000001</v>
    </nc>
  </rcc>
  <rcc rId="9444" sId="1" numFmtId="4">
    <oc r="D43">
      <v>49126.968000000001</v>
    </oc>
    <nc r="D43">
      <f>49126.968</f>
    </nc>
  </rcc>
  <rfmt sheetId="1" sqref="C44:D48">
    <dxf>
      <fill>
        <patternFill patternType="solid">
          <bgColor rgb="FFFFFF00"/>
        </patternFill>
      </fill>
    </dxf>
  </rfmt>
  <rcc rId="9445" sId="1" numFmtId="4">
    <oc r="C50">
      <v>90535.301999999996</v>
    </oc>
    <nc r="C50">
      <v>102953.989</v>
    </nc>
  </rcc>
  <rcc rId="9446" sId="1" numFmtId="4">
    <oc r="D50">
      <v>83414.42</v>
    </oc>
    <nc r="D50">
      <v>83595.941000000006</v>
    </nc>
  </rcc>
  <rcc rId="9447" sId="1" numFmtId="4">
    <oc r="C51">
      <v>59651.750999999997</v>
    </oc>
    <nc r="C51">
      <v>67359.904999999999</v>
    </nc>
  </rcc>
  <rcc rId="9448" sId="1" numFmtId="4">
    <oc r="D51">
      <v>57476.358999999997</v>
    </oc>
    <nc r="D51">
      <v>57630.271999999997</v>
    </nc>
  </rcc>
  <rcc rId="9449" sId="1" numFmtId="4">
    <oc r="C52">
      <v>13185.195</v>
    </oc>
    <nc r="C52">
      <v>14883.635</v>
    </nc>
  </rcc>
  <rcc rId="9450" sId="1" numFmtId="4">
    <oc r="D52">
      <v>12515.607</v>
    </oc>
    <nc r="D52">
      <v>12543.215</v>
    </nc>
  </rcc>
  <rcc rId="9451" sId="1" numFmtId="4">
    <oc r="C53">
      <v>3099.366</v>
    </oc>
    <nc r="C53">
      <v>3246.2330000000002</v>
    </nc>
  </rcc>
  <rcc rId="9452" sId="1" numFmtId="4">
    <oc r="C57">
      <v>262368.755</v>
    </oc>
    <nc r="C57">
      <v>279340.85800000001</v>
    </nc>
  </rcc>
  <rcc rId="9453" sId="1" numFmtId="4">
    <oc r="D57">
      <v>123531.92200000001</v>
    </oc>
    <nc r="D57">
      <f>123531.922+152.287</f>
    </nc>
  </rcc>
  <rcc rId="9454" sId="1" numFmtId="4">
    <oc r="C58">
      <v>20664.43</v>
    </oc>
    <nc r="C58">
      <v>23166.162</v>
    </nc>
  </rcc>
  <rcc rId="9455" sId="1" numFmtId="4">
    <oc r="C64">
      <v>59651.377999999997</v>
    </oc>
    <nc r="C64">
      <v>61501.377999999997</v>
    </nc>
  </rcc>
  <rcc rId="9456" sId="1" numFmtId="4">
    <oc r="C69">
      <v>6257.2790000000005</v>
    </oc>
    <nc r="C69">
      <v>6835.06</v>
    </nc>
  </rcc>
  <rcc rId="9457" sId="1" numFmtId="4">
    <oc r="C73">
      <v>1789.8</v>
    </oc>
    <nc r="C73">
      <v>1989.8</v>
    </nc>
  </rcc>
  <rcc rId="9458" sId="1" numFmtId="4">
    <oc r="C74">
      <v>35891.199999999997</v>
    </oc>
    <nc r="C74">
      <v>40377.599999999999</v>
    </nc>
  </rcc>
  <rcc rId="9459" sId="1">
    <oc r="C15">
      <f>353039.952</f>
    </oc>
    <nc r="C15">
      <f>353039.952+21844.125</f>
    </nc>
  </rcc>
  <rcc rId="9460" sId="1">
    <oc r="D15">
      <f>305675.526</f>
    </oc>
    <nc r="D15">
      <f>305675.526+19417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10466" sId="1" numFmtId="4">
    <oc r="B50">
      <v>146383.58100000001</v>
    </oc>
    <nc r="B50">
      <f>146383.581+90.5</f>
    </nc>
  </rcc>
  <rcc rId="10467" sId="1" numFmtId="4">
    <oc r="B51">
      <v>96802.106</v>
    </oc>
    <nc r="B51">
      <f>96802.106+74.2</f>
    </nc>
  </rcc>
  <rcc rId="10468" sId="1" numFmtId="4">
    <oc r="B52">
      <v>21264.482</v>
    </oc>
    <nc r="B52">
      <f>21264.482+16.3</f>
    </nc>
  </rcc>
  <rcc rId="10469" sId="1" numFmtId="4">
    <oc r="B53">
      <v>5245.45</v>
    </oc>
    <nc r="B53">
      <f>5245.45-5.681</f>
    </nc>
  </rcc>
  <rcc rId="10470" sId="1">
    <oc r="B54">
      <f>SUM(B50)-B51-B52-B53</f>
    </oc>
    <nc r="B54">
      <f>SUM(B50)-B51-B52-B53+5.681</f>
    </nc>
  </rcc>
  <rcc rId="10471" sId="1" numFmtId="4">
    <oc r="B62">
      <v>187125.91699999999</v>
    </oc>
    <nc r="B62">
      <f>187125.917-3713.717</f>
    </nc>
  </rcc>
  <rcc rId="10472" sId="1" numFmtId="4">
    <oc r="B65">
      <v>83960.733999999997</v>
    </oc>
    <nc r="B65">
      <f>83960.734+2012.603</f>
    </nc>
  </rcc>
  <rcc rId="10473" sId="1" numFmtId="4">
    <oc r="C62">
      <v>150605.22399999999</v>
    </oc>
    <nc r="C62">
      <f>150605.224-3713.717</f>
    </nc>
  </rcc>
  <rcc rId="10474" sId="1" numFmtId="4">
    <oc r="C65">
      <v>81601.430999999997</v>
    </oc>
    <nc r="C65">
      <f>81601.431+2012.603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9796" sId="1" numFmtId="4">
    <oc r="D44">
      <v>23805.208999999999</v>
    </oc>
    <nc r="D44">
      <v>24091.789000000001</v>
    </nc>
  </rcc>
  <rcc rId="9797" sId="1" numFmtId="4">
    <oc r="D45">
      <v>5217.125</v>
    </oc>
    <nc r="D45">
      <v>5277.2569999999996</v>
    </nc>
  </rcc>
  <rcc rId="9798" sId="1" numFmtId="4">
    <oc r="D46">
      <v>2944.931</v>
    </oc>
    <nc r="D46">
      <v>2994.7919999999999</v>
    </nc>
  </rcc>
  <rfmt sheetId="1" sqref="C44:E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9820" sId="2">
    <oc r="B5">
      <f>B6+B13</f>
    </oc>
    <nc r="B5">
      <f>B6+B13</f>
    </nc>
  </rcc>
  <rcc rId="9821" sId="2">
    <oc r="C5">
      <f>C6+C13</f>
    </oc>
    <nc r="C5">
      <f>C6+C13</f>
    </nc>
  </rcc>
  <rcc rId="9822" sId="2">
    <oc r="D5">
      <f>D6+D13</f>
    </oc>
    <nc r="D5">
      <f>D6+D13</f>
    </nc>
  </rcc>
  <rcc rId="9823" sId="2">
    <oc r="E5">
      <f>SUM(D5)/C5*100</f>
    </oc>
    <nc r="E5">
      <f>SUM(D5)/C5*100</f>
    </nc>
  </rcc>
  <rcc rId="9824" sId="2">
    <oc r="D6">
      <f>632067.822+367.873</f>
    </oc>
    <nc r="D6">
      <f>636498.351+24474.569</f>
    </nc>
  </rcc>
  <rcc rId="9825" sId="2">
    <oc r="E6">
      <f>SUM(D6)/C6*100</f>
    </oc>
    <nc r="E6">
      <f>SUM(D6)/C6*100</f>
    </nc>
  </rcc>
  <rcc rId="9826" sId="2" numFmtId="4">
    <oc r="D7">
      <v>419270.02</v>
    </oc>
    <nc r="D7">
      <f>420920.978+19717.015</f>
    </nc>
  </rcc>
  <rcc rId="9827" sId="2">
    <oc r="E7">
      <f>SUM(D7)/C7*100</f>
    </oc>
    <nc r="E7">
      <f>SUM(D7)/C7*100</f>
    </nc>
  </rcc>
  <rcc rId="9828" sId="2" numFmtId="4">
    <oc r="D8">
      <v>93331.745999999999</v>
    </oc>
    <nc r="D8">
      <f>93683.961+4317.051</f>
    </nc>
  </rcc>
  <rcc rId="9829" sId="2">
    <oc r="E8">
      <f>SUM(D8)/C8*100</f>
    </oc>
    <nc r="E8">
      <f>SUM(D8)/C8*100</f>
    </nc>
  </rcc>
  <rcc rId="9830" sId="2" numFmtId="4">
    <oc r="D9">
      <v>30.468</v>
    </oc>
    <nc r="D9">
      <v>33.374000000000002</v>
    </nc>
  </rcc>
  <rcc rId="9831" sId="2">
    <oc r="E9">
      <f>SUM(D9)/C9*100</f>
    </oc>
    <nc r="E9">
      <f>SUM(D9)/C9*100</f>
    </nc>
  </rcc>
  <rcc rId="9832" sId="2" numFmtId="4">
    <oc r="D10">
      <v>27019.757000000001</v>
    </oc>
    <nc r="D10">
      <v>27858.26</v>
    </nc>
  </rcc>
  <rcc rId="9833" sId="2">
    <oc r="E10">
      <f>SUM(D10)/C10*100</f>
    </oc>
    <nc r="E10">
      <f>SUM(D10)/C10*100</f>
    </nc>
  </rcc>
  <rcc rId="9834" sId="2" numFmtId="4">
    <oc r="D11">
      <f>48595.476+367.873</f>
    </oc>
    <nc r="D11">
      <v>49232.260999999999</v>
    </nc>
  </rcc>
  <rcc rId="9835" sId="2">
    <oc r="E11">
      <f>SUM(D11)/C11*100</f>
    </oc>
    <nc r="E11">
      <f>SUM(D11)/C11*100</f>
    </nc>
  </rcc>
  <rcc rId="9836" sId="2">
    <oc r="B12">
      <f>SUM(B6)-B7-B8-B9-B10-B11</f>
    </oc>
    <nc r="B12">
      <f>SUM(B6)-B7-B8-B9-B10-B11</f>
    </nc>
  </rcc>
  <rcc rId="9837" sId="2">
    <oc r="C12">
      <f>SUM(C6)-C7-C8-C9-C10-C11</f>
    </oc>
    <nc r="C12">
      <f>SUM(C6)-C7-C8-C9-C10-C11</f>
    </nc>
  </rcc>
  <rcc rId="9838" sId="2">
    <oc r="D12">
      <f>SUM(D6)-D7-D8-D9-D10-D11</f>
    </oc>
    <nc r="D12">
      <f>SUM(D6)-D7-D8-D9-D10-D11</f>
    </nc>
  </rcc>
  <rcc rId="9839" sId="2">
    <oc r="E12">
      <f>SUM(D12)/C12*100</f>
    </oc>
    <nc r="E12">
      <f>SUM(D12)/C12*100</f>
    </nc>
  </rcc>
  <rcc rId="9840" sId="2" numFmtId="4">
    <oc r="D13">
      <f>38416.047+5765.996</f>
    </oc>
    <nc r="D13">
      <v>50937.902000000002</v>
    </nc>
  </rcc>
  <rcc rId="9841" sId="2">
    <oc r="E13">
      <f>SUM(D13)/C13*100</f>
    </oc>
    <nc r="E13">
      <f>SUM(D13)/C13*100</f>
    </nc>
  </rcc>
  <rcc rId="9842" sId="2">
    <oc r="B14">
      <f>B15+B22</f>
    </oc>
    <nc r="B14">
      <f>B15+B22</f>
    </nc>
  </rcc>
  <rcc rId="9843" sId="2">
    <oc r="C14">
      <f>C15+C22</f>
    </oc>
    <nc r="C14">
      <f>C15+C22</f>
    </nc>
  </rcc>
  <rcc rId="9844" sId="2">
    <oc r="D14">
      <f>D15+D22</f>
    </oc>
    <nc r="D14">
      <f>D15+D22</f>
    </nc>
  </rcc>
  <rcc rId="9845" sId="2">
    <oc r="E14">
      <f>SUM(D14)/C14*100</f>
    </oc>
    <nc r="E14">
      <f>SUM(D14)/C14*100</f>
    </nc>
  </rcc>
  <rcc rId="9846" sId="2">
    <oc r="B15">
      <f>477284.214+29125.5</f>
    </oc>
    <nc r="B15">
      <f>477284.214+29125.5</f>
    </nc>
  </rcc>
  <rcc rId="9847" sId="2">
    <oc r="C15">
      <f>353039.952+21844.125</f>
    </oc>
    <nc r="C15">
      <f>353039.952+21844.125</f>
    </nc>
  </rcc>
  <rcc rId="9848" sId="2">
    <oc r="D15">
      <f>305675.526+19417</f>
    </oc>
    <nc r="D15">
      <f>309849.761+585.338+19417</f>
    </nc>
  </rcc>
  <rcc rId="9849" sId="2">
    <oc r="E15">
      <f>SUM(D15)/C15*100</f>
    </oc>
    <nc r="E15">
      <f>SUM(D15)/C15*100</f>
    </nc>
  </rcc>
  <rcc rId="9850" sId="2">
    <oc r="B21">
      <f>SUM(B15)-B16-B17-B18-B19-B20</f>
    </oc>
    <nc r="B21">
      <f>SUM(B15)-B16-B17-B18-B19-B20</f>
    </nc>
  </rcc>
  <rcc rId="9851" sId="2">
    <oc r="C21">
      <f>SUM(C15)-C16-C17-C18-C19-C20</f>
    </oc>
    <nc r="C21">
      <f>SUM(C15)-C16-C17-C18-C19-C20</f>
    </nc>
  </rcc>
  <rcc rId="9852" sId="2">
    <oc r="D21">
      <f>SUM(D15)-D16-D17-D18-D19-D20</f>
    </oc>
    <nc r="D21">
      <f>SUM(D15)-D16-D17-D18-D19-D20</f>
    </nc>
  </rcc>
  <rcc rId="9853" sId="2">
    <oc r="E21">
      <f>SUM(D21)/C21*100</f>
    </oc>
    <nc r="E21">
      <f>SUM(D21)/C21*100</f>
    </nc>
  </rcc>
  <rcc rId="9854" sId="2" numFmtId="4">
    <oc r="D22">
      <v>15445.293</v>
    </oc>
    <nc r="D22">
      <f>15710.641+208.808</f>
    </nc>
  </rcc>
  <rcc rId="9855" sId="2">
    <oc r="E22">
      <f>SUM(D22)/C22*100</f>
    </oc>
    <nc r="E22">
      <f>SUM(D22)/C22*100</f>
    </nc>
  </rcc>
  <rcc rId="9856" sId="2">
    <oc r="B23">
      <f>B24+B34</f>
    </oc>
    <nc r="B23">
      <f>B24+B34</f>
    </nc>
  </rcc>
  <rcc rId="9857" sId="2">
    <oc r="C23">
      <f>C24+C34</f>
    </oc>
    <nc r="C23">
      <f>C24+C34</f>
    </nc>
  </rcc>
  <rcc rId="9858" sId="2">
    <oc r="D23">
      <f>D24+D34</f>
    </oc>
    <nc r="D23">
      <f>D24+D34</f>
    </nc>
  </rcc>
  <rcc rId="9859" sId="2">
    <oc r="E23">
      <f>SUM(D23)/C23*100</f>
    </oc>
    <nc r="E23">
      <f>SUM(D23)/C23*100</f>
    </nc>
  </rcc>
  <rcc rId="9860" sId="2" numFmtId="4">
    <oc r="B24">
      <v>1025732.05</v>
    </oc>
    <nc r="B24">
      <v>1049360.8500000001</v>
    </nc>
  </rcc>
  <rcc rId="9861" sId="2" numFmtId="4">
    <oc r="C24">
      <v>829656.14899999998</v>
    </oc>
    <nc r="C24">
      <v>848316.71900000004</v>
    </nc>
  </rcc>
  <rcc rId="9862" sId="2" numFmtId="4">
    <oc r="D24">
      <v>743703.51899999997</v>
    </oc>
    <nc r="D24">
      <v>791024.32299999997</v>
    </nc>
  </rcc>
  <rcc rId="9863" sId="2">
    <oc r="E24">
      <f>SUM(D24)/C24*100</f>
    </oc>
    <nc r="E24">
      <f>SUM(D24)/C24*100</f>
    </nc>
  </rcc>
  <rcc rId="9864" sId="2" numFmtId="4">
    <oc r="D25">
      <v>14249.359</v>
    </oc>
    <nc r="D25">
      <v>14323.166999999999</v>
    </nc>
  </rcc>
  <rcc rId="9865" sId="2">
    <oc r="E25">
      <f>SUM(D25)/C25*100</f>
    </oc>
    <nc r="E25">
      <f>SUM(D25)/C25*100</f>
    </nc>
  </rcc>
  <rcc rId="9866" sId="2" numFmtId="4">
    <oc r="D26">
      <v>3136.9059999999999</v>
    </oc>
    <nc r="D26">
      <v>3153.19</v>
    </nc>
  </rcc>
  <rcc rId="9867" sId="2">
    <oc r="E26">
      <f>SUM(D26)/C26*100</f>
    </oc>
    <nc r="E26">
      <f>SUM(D26)/C26*100</f>
    </nc>
  </rcc>
  <rcc rId="9868" sId="2">
    <oc r="E27">
      <f>SUM(D27)/C27*100</f>
    </oc>
    <nc r="E27">
      <f>SUM(D27)/C27*100</f>
    </nc>
  </rcc>
  <rcc rId="9869" sId="2" numFmtId="4">
    <oc r="D28">
      <v>209.44200000000001</v>
    </oc>
    <nc r="D28">
      <v>220.54900000000001</v>
    </nc>
  </rcc>
  <rcc rId="9870" sId="2">
    <oc r="E28">
      <f>SUM(D28)/C28*100</f>
    </oc>
    <nc r="E28">
      <f>SUM(D28)/C28*100</f>
    </nc>
  </rcc>
  <rcc rId="9871" sId="2" numFmtId="4">
    <oc r="D29">
      <v>673.73</v>
    </oc>
    <nc r="D29">
      <v>694.93299999999999</v>
    </nc>
  </rcc>
  <rcc rId="9872" sId="2">
    <oc r="E29">
      <f>SUM(D29)/C29*100</f>
    </oc>
    <nc r="E29">
      <f>SUM(D29)/C29*100</f>
    </nc>
  </rcc>
  <rcc rId="9873" sId="2">
    <oc r="B30">
      <f>SUM(B24)-B25-B26-B27-B28-B29</f>
    </oc>
    <nc r="B30">
      <f>SUM(B24)-B25-B26-B27-B28-B29</f>
    </nc>
  </rcc>
  <rcc rId="9874" sId="2">
    <oc r="C30">
      <f>SUM(C24)-C25-C26-C27-C28-C29</f>
    </oc>
    <nc r="C30">
      <f>SUM(C24)-C25-C26-C27-C28-C29</f>
    </nc>
  </rcc>
  <rcc rId="9875" sId="2">
    <oc r="D30">
      <f>SUM(D24)-D25-D26-D27-D28-D29</f>
    </oc>
    <nc r="D30">
      <f>SUM(D24)-D25-D26-D27-D28-D29</f>
    </nc>
  </rcc>
  <rcc rId="9876" sId="2">
    <oc r="E30">
      <f>SUM(D30)/C30*100</f>
    </oc>
    <nc r="E30">
      <f>SUM(D30)/C30*100</f>
    </nc>
  </rcc>
  <rcc rId="9877" sId="2">
    <oc r="B31">
      <f>SUM(B32:B33)</f>
    </oc>
    <nc r="B31">
      <f>SUM(B32:B33)</f>
    </nc>
  </rcc>
  <rcc rId="9878" sId="2">
    <oc r="C31">
      <f>SUM(C32:C33)</f>
    </oc>
    <nc r="C31">
      <f>SUM(C32:C33)</f>
    </nc>
  </rcc>
  <rcc rId="9879" sId="2">
    <oc r="D31">
      <f>SUM(D32:D33)</f>
    </oc>
    <nc r="D31">
      <f>SUM(D32:D33)</f>
    </nc>
  </rcc>
  <rcc rId="9880" sId="2">
    <oc r="E31">
      <f>SUM(D31)/C31*100</f>
    </oc>
    <nc r="E31">
      <f>SUM(D31)/C31*100</f>
    </nc>
  </rcc>
  <rcc rId="9881" sId="2" numFmtId="4">
    <oc r="D32">
      <v>333774.69199999998</v>
    </oc>
    <nc r="D32">
      <v>371072.42</v>
    </nc>
  </rcc>
  <rcc rId="9882" sId="2">
    <oc r="E32">
      <f>SUM(D32)/C32*100</f>
    </oc>
    <nc r="E32">
      <f>SUM(D32)/C32*100</f>
    </nc>
  </rcc>
  <rcc rId="9883" sId="2" numFmtId="4">
    <oc r="C33">
      <v>360574.08500000002</v>
    </oc>
    <nc r="C33">
      <v>381644.65500000003</v>
    </nc>
  </rcc>
  <rcc rId="9884" sId="2" numFmtId="4">
    <oc r="D33">
      <v>343511.16399999999</v>
    </oc>
    <nc r="D33">
      <v>351748.25400000002</v>
    </nc>
  </rcc>
  <rcc rId="9885" sId="2">
    <oc r="E33">
      <f>SUM(D33)/C33*100</f>
    </oc>
    <nc r="E33">
      <f>SUM(D33)/C33*100</f>
    </nc>
  </rcc>
  <rcc rId="9886" sId="2">
    <oc r="E34">
      <f>SUM(D34)/C34*100</f>
    </oc>
    <nc r="E34">
      <f>SUM(D34)/C34*100</f>
    </nc>
  </rcc>
  <rcc rId="9887" sId="2">
    <oc r="B35">
      <f>B36+B41</f>
    </oc>
    <nc r="B35">
      <f>B36+B41</f>
    </nc>
  </rcc>
  <rcc rId="9888" sId="2">
    <oc r="C35">
      <f>C36+C41</f>
    </oc>
    <nc r="C35">
      <f>C36+C41</f>
    </nc>
  </rcc>
  <rcc rId="9889" sId="2">
    <oc r="D35">
      <f>D36+D41</f>
    </oc>
    <nc r="D35">
      <f>D36+D41</f>
    </nc>
  </rcc>
  <rcc rId="9890" sId="2">
    <oc r="E35">
      <f>SUM(D35)/C35*100</f>
    </oc>
    <nc r="E35">
      <f>SUM(D35)/C35*100</f>
    </nc>
  </rcc>
  <rcc rId="9891" sId="2" numFmtId="4">
    <oc r="D36">
      <v>75192.741999999998</v>
    </oc>
    <nc r="D36">
      <f>75678.377+63.952</f>
    </nc>
  </rcc>
  <rcc rId="9892" sId="2">
    <oc r="E36">
      <f>SUM(D36)/C36*100</f>
    </oc>
    <nc r="E36">
      <f>SUM(D36)/C36*100</f>
    </nc>
  </rcc>
  <rcc rId="9893" sId="2" numFmtId="4">
    <oc r="D37">
      <v>38672.720000000001</v>
    </oc>
    <nc r="D37">
      <v>38717.053999999996</v>
    </nc>
  </rcc>
  <rcc rId="9894" sId="2">
    <oc r="E37">
      <f>SUM(D37)/C37*100</f>
    </oc>
    <nc r="E37">
      <f>SUM(D37)/C37*100</f>
    </nc>
  </rcc>
  <rcc rId="9895" sId="2" numFmtId="4">
    <oc r="D38">
      <v>8719.4169999999995</v>
    </oc>
    <nc r="D38">
      <v>8729.1710000000003</v>
    </nc>
  </rcc>
  <rcc rId="9896" sId="2">
    <oc r="E38">
      <f>SUM(D38)/C38*100</f>
    </oc>
    <nc r="E38">
      <f>SUM(D38)/C38*100</f>
    </nc>
  </rcc>
  <rcc rId="9897" sId="2" numFmtId="4">
    <oc r="D39">
      <v>3414.0129999999999</v>
    </oc>
    <nc r="D39">
      <f>3442.434+31.551</f>
    </nc>
  </rcc>
  <rcc rId="9898" sId="2">
    <oc r="E39">
      <f>SUM(D39)/C39*100</f>
    </oc>
    <nc r="E39">
      <f>SUM(D39)/C39*100</f>
    </nc>
  </rcc>
  <rcc rId="9899" sId="2">
    <oc r="B40">
      <f>SUM(B36)-B37-B38-B39</f>
    </oc>
    <nc r="B40">
      <f>SUM(B36)-B37-B38-B39</f>
    </nc>
  </rcc>
  <rcc rId="9900" sId="2">
    <oc r="C40">
      <f>SUM(C36)-C37-C38-C39</f>
    </oc>
    <nc r="C40">
      <f>SUM(C36)-C37-C38-C39</f>
    </nc>
  </rcc>
  <rcc rId="9901" sId="2">
    <oc r="D40">
      <f>SUM(D36)-D37-D38-D39</f>
    </oc>
    <nc r="D40">
      <f>SUM(D36)-D37-D38-D39</f>
    </nc>
  </rcc>
  <rcc rId="9902" sId="2">
    <oc r="E40">
      <f>SUM(D40)/C40*100</f>
    </oc>
    <nc r="E40">
      <f>SUM(D40)/C40*100</f>
    </nc>
  </rcc>
  <rcc rId="9903" sId="2">
    <oc r="D41">
      <f>4711.619+269.598</f>
    </oc>
    <nc r="D41">
      <f>5083.497+20.849</f>
    </nc>
  </rcc>
  <rcc rId="9904" sId="2">
    <oc r="E41">
      <f>SUM(D41)/C41*100</f>
    </oc>
    <nc r="E41">
      <f>SUM(D41)/C41*100</f>
    </nc>
  </rcc>
  <rcc rId="9905" sId="2">
    <oc r="B42">
      <f>B43+B48</f>
    </oc>
    <nc r="B42">
      <f>B43+B48</f>
    </nc>
  </rcc>
  <rcc rId="9906" sId="2">
    <oc r="C42">
      <f>C43+C48</f>
    </oc>
    <nc r="C42">
      <f>C43+C48</f>
    </nc>
  </rcc>
  <rcc rId="9907" sId="2">
    <oc r="D42">
      <f>D43+D48</f>
    </oc>
    <nc r="D42">
      <f>D43+D48</f>
    </nc>
  </rcc>
  <rcc rId="9908" sId="2">
    <oc r="E42">
      <f>SUM(D42)/C42*100</f>
    </oc>
    <nc r="E42">
      <f>SUM(D42)/C42*100</f>
    </nc>
  </rcc>
  <rcc rId="9909" sId="2">
    <oc r="D43">
      <f>49126.968</f>
    </oc>
    <nc r="D43">
      <f>49990.976+423.453</f>
    </nc>
  </rcc>
  <rcc rId="9910" sId="2">
    <oc r="E43">
      <f>SUM(D43)/C43*100</f>
    </oc>
    <nc r="E43">
      <f>SUM(D43)/C43*100</f>
    </nc>
  </rcc>
  <rcc rId="9911" sId="2" numFmtId="4">
    <oc r="D44">
      <v>23805.208999999999</v>
    </oc>
    <nc r="D44">
      <v>24091.789000000001</v>
    </nc>
  </rcc>
  <rcc rId="9912" sId="2">
    <oc r="E44">
      <f>SUM(D44)/C44*100</f>
    </oc>
    <nc r="E44">
      <f>SUM(D44)/C44*100</f>
    </nc>
  </rcc>
  <rcc rId="9913" sId="2" numFmtId="4">
    <oc r="D45">
      <v>5217.125</v>
    </oc>
    <nc r="D45">
      <v>5277.2569999999996</v>
    </nc>
  </rcc>
  <rcc rId="9914" sId="2">
    <oc r="E45">
      <f>SUM(D45)/C45*100</f>
    </oc>
    <nc r="E45">
      <f>SUM(D45)/C45*100</f>
    </nc>
  </rcc>
  <rcc rId="9915" sId="2" numFmtId="4">
    <oc r="D46">
      <v>2944.931</v>
    </oc>
    <nc r="D46">
      <v>2994.7919999999999</v>
    </nc>
  </rcc>
  <rcc rId="9916" sId="2">
    <oc r="E46">
      <f>SUM(D46)/C46*100</f>
    </oc>
    <nc r="E46">
      <f>SUM(D46)/C46*100</f>
    </nc>
  </rcc>
  <rcc rId="9917" sId="2">
    <oc r="B47">
      <f>SUM(B43)-B44-B45-B46</f>
    </oc>
    <nc r="B47">
      <f>SUM(B43)-B44-B45-B46</f>
    </nc>
  </rcc>
  <rcc rId="9918" sId="2">
    <oc r="C47">
      <f>SUM(C43)-C44-C45-C46</f>
    </oc>
    <nc r="C47">
      <f>SUM(C43)-C44-C45-C46</f>
    </nc>
  </rcc>
  <rcc rId="9919" sId="2">
    <oc r="D47">
      <f>SUM(D43)-D44-D45-D46</f>
    </oc>
    <nc r="D47">
      <f>SUM(D43)-D44-D45-D46</f>
    </nc>
  </rcc>
  <rcc rId="9920" sId="2">
    <oc r="E47">
      <f>SUM(D47)/C47*100</f>
    </oc>
    <nc r="E47">
      <f>SUM(D47)/C47*100</f>
    </nc>
  </rcc>
  <rcc rId="9921" sId="2" numFmtId="4">
    <oc r="D48">
      <v>11334.644</v>
    </oc>
    <nc r="D48">
      <f>12753.674+1114.7</f>
    </nc>
  </rcc>
  <rcc rId="9922" sId="2">
    <oc r="E48">
      <f>SUM(D48)/C48*100</f>
    </oc>
    <nc r="E48">
      <f>SUM(D48)/C48*100</f>
    </nc>
  </rcc>
  <rcc rId="9923" sId="2">
    <oc r="B49">
      <f>B50+B55</f>
    </oc>
    <nc r="B49">
      <f>B50+B55</f>
    </nc>
  </rcc>
  <rcc rId="9924" sId="2">
    <oc r="C49">
      <f>C50+C55</f>
    </oc>
    <nc r="C49">
      <f>C50+C55</f>
    </nc>
  </rcc>
  <rcc rId="9925" sId="2">
    <oc r="D49">
      <f>D50+D55</f>
    </oc>
    <nc r="D49">
      <f>D50+D55</f>
    </nc>
  </rcc>
  <rcc rId="9926" sId="2">
    <oc r="E49">
      <f>SUM(D49)/C49*100</f>
    </oc>
    <nc r="E49">
      <f>SUM(D49)/C49*100</f>
    </nc>
  </rcc>
  <rcc rId="9927" sId="2" numFmtId="4">
    <oc r="C50">
      <v>102953.989</v>
    </oc>
    <nc r="C50">
      <v>103094.53</v>
    </nc>
  </rcc>
  <rcc rId="9928" sId="2" numFmtId="4">
    <oc r="D50">
      <v>83595.941000000006</v>
    </oc>
    <nc r="D50">
      <v>84572.448000000004</v>
    </nc>
  </rcc>
  <rcc rId="9929" sId="2">
    <oc r="E50">
      <f>SUM(D50)/C50*100</f>
    </oc>
    <nc r="E50">
      <f>SUM(D50)/C50*100</f>
    </nc>
  </rcc>
  <rcc rId="9930" sId="2" numFmtId="4">
    <oc r="D51">
      <v>57630.271999999997</v>
    </oc>
    <nc r="D51">
      <v>58046.186000000002</v>
    </nc>
  </rcc>
  <rcc rId="9931" sId="2">
    <oc r="E51">
      <f>SUM(D51)/C51*100</f>
    </oc>
    <nc r="E51">
      <f>SUM(D51)/C51*100</f>
    </nc>
  </rcc>
  <rcc rId="9932" sId="2" numFmtId="4">
    <oc r="B52">
      <v>20243.143</v>
    </oc>
    <nc r="B52">
      <v>20226.081999999999</v>
    </nc>
  </rcc>
  <rcc rId="9933" sId="2" numFmtId="4">
    <oc r="C52">
      <v>14883.635</v>
    </oc>
    <nc r="C52">
      <v>14866.574000000001</v>
    </nc>
  </rcc>
  <rcc rId="9934" sId="2" numFmtId="4">
    <oc r="D52">
      <v>12543.215</v>
    </oc>
    <nc r="D52">
      <v>12624.45</v>
    </nc>
  </rcc>
  <rcc rId="9935" sId="2">
    <oc r="E52">
      <f>SUM(D52)/C52*100</f>
    </oc>
    <nc r="E52">
      <f>SUM(D52)/C52*100</f>
    </nc>
  </rcc>
  <rcc rId="9936" sId="2" numFmtId="4">
    <oc r="C53">
      <v>3246.2330000000002</v>
    </oc>
    <nc r="C53">
      <v>3253.25</v>
    </nc>
  </rcc>
  <rcc rId="9937" sId="2" numFmtId="4">
    <oc r="D53">
      <v>2706.7820000000002</v>
    </oc>
    <nc r="D53">
      <v>2807.9960000000001</v>
    </nc>
  </rcc>
  <rcc rId="9938" sId="2">
    <oc r="E53">
      <f>SUM(D53)/C53*100</f>
    </oc>
    <nc r="E53">
      <f>SUM(D53)/C53*100</f>
    </nc>
  </rcc>
  <rcc rId="9939" sId="2">
    <oc r="B54">
      <f>SUM(B50)-B51-B52-B53</f>
    </oc>
    <nc r="B54">
      <f>SUM(B50)-B51-B52-B53</f>
    </nc>
  </rcc>
  <rcc rId="9940" sId="2">
    <oc r="C54">
      <f>SUM(C50)-C51-C52-C53</f>
    </oc>
    <nc r="C54">
      <f>SUM(C50)-C51-C52-C53</f>
    </nc>
  </rcc>
  <rcc rId="9941" sId="2">
    <oc r="D54">
      <f>SUM(D50)-D51-D52-D53</f>
    </oc>
    <nc r="D54">
      <f>SUM(D50)-D51-D52-D53</f>
    </nc>
  </rcc>
  <rcc rId="9942" sId="2">
    <oc r="E54">
      <f>SUM(D54)/C54*100</f>
    </oc>
    <nc r="E54">
      <f>SUM(D54)/C54*100</f>
    </nc>
  </rcc>
  <rcc rId="9943" sId="2" numFmtId="4">
    <oc r="C55">
      <v>18114.365000000002</v>
    </oc>
    <nc r="C55">
      <v>18587.381000000001</v>
    </nc>
  </rcc>
  <rcc rId="9944" sId="2" numFmtId="4">
    <oc r="D55">
      <v>4328.3860000000004</v>
    </oc>
    <nc r="D55">
      <v>4388.3360000000002</v>
    </nc>
  </rcc>
  <rcc rId="9945" sId="2">
    <oc r="E55">
      <f>SUM(D55)/C55*100</f>
    </oc>
    <nc r="E55">
      <f>SUM(D55)/C55*100</f>
    </nc>
  </rcc>
  <rcc rId="9946" sId="2">
    <oc r="B56">
      <f>B57+B60</f>
    </oc>
    <nc r="B56">
      <f>B57+B60</f>
    </nc>
  </rcc>
  <rcc rId="9947" sId="2">
    <oc r="C56">
      <f>C57+C60</f>
    </oc>
    <nc r="C56">
      <f>C57+C60</f>
    </nc>
  </rcc>
  <rcc rId="9948" sId="2">
    <oc r="D56">
      <f>D57+D60</f>
    </oc>
    <nc r="D56">
      <f>D57+D60</f>
    </nc>
  </rcc>
  <rcc rId="9949" sId="2">
    <oc r="E56">
      <f>SUM(D56)/C56*100</f>
    </oc>
    <nc r="E56">
      <f>SUM(D56)/C56*100</f>
    </nc>
  </rcc>
  <rcc rId="9950" sId="2">
    <oc r="D57">
      <f>123531.922+152.287</f>
    </oc>
    <nc r="D57">
      <f>130910.104+727.648</f>
    </nc>
  </rcc>
  <rcc rId="9951" sId="2">
    <oc r="E57">
      <f>SUM(D57)/C57*100</f>
    </oc>
    <nc r="E57">
      <f>SUM(D57)/C57*100</f>
    </nc>
  </rcc>
  <rcc rId="9952" sId="2" numFmtId="4">
    <oc r="D58">
      <v>18321.067999999999</v>
    </oc>
    <nc r="D58">
      <v>20125</v>
    </nc>
  </rcc>
  <rcc rId="9953" sId="2">
    <oc r="E58">
      <f>SUM(D58)/C58*100</f>
    </oc>
    <nc r="E58">
      <f>SUM(D58)/C58*100</f>
    </nc>
  </rcc>
  <rcc rId="9954" sId="2">
    <oc r="B59">
      <f>SUM(B57)-B58</f>
    </oc>
    <nc r="B59">
      <f>SUM(B57)-B58</f>
    </nc>
  </rcc>
  <rcc rId="9955" sId="2">
    <oc r="C59">
      <f>SUM(C57)-C58</f>
    </oc>
    <nc r="C59">
      <f>SUM(C57)-C58</f>
    </nc>
  </rcc>
  <rcc rId="9956" sId="2">
    <oc r="D59">
      <f>SUM(D57)-D58</f>
    </oc>
    <nc r="D59">
      <f>SUM(D57)-D58</f>
    </nc>
  </rcc>
  <rcc rId="9957" sId="2">
    <oc r="E59">
      <f>SUM(D59)/C59*100</f>
    </oc>
    <nc r="E59">
      <f>SUM(D59)/C59*100</f>
    </nc>
  </rcc>
  <rcc rId="9958" sId="2" numFmtId="4">
    <oc r="D60">
      <f>69055.818+1.231</f>
    </oc>
    <nc r="D60">
      <v>71352.623999999996</v>
    </nc>
  </rcc>
  <rcc rId="9959" sId="2">
    <oc r="E60">
      <f>SUM(D60)/C60*100</f>
    </oc>
    <nc r="E60">
      <f>SUM(D60)/C60*100</f>
    </nc>
  </rcc>
  <rcc rId="9960" sId="2">
    <oc r="B61">
      <f>SUM(B62)</f>
    </oc>
    <nc r="B61">
      <f>SUM(B62)</f>
    </nc>
  </rcc>
  <rcc rId="9961" sId="2">
    <oc r="C61">
      <f>SUM(C62)</f>
    </oc>
    <nc r="C61">
      <f>SUM(C62)</f>
    </nc>
  </rcc>
  <rcc rId="9962" sId="2">
    <oc r="D61">
      <f>SUM(D62)</f>
    </oc>
    <nc r="D61">
      <f>SUM(D62)</f>
    </nc>
  </rcc>
  <rcc rId="9963" sId="2">
    <oc r="E61">
      <f>SUM(D61)/C61*100</f>
    </oc>
    <nc r="E61">
      <f>SUM(D61)/C61*100</f>
    </nc>
  </rcc>
  <rcc rId="9964" sId="2">
    <oc r="D62">
      <f>37735.505+1661.913</f>
    </oc>
    <nc r="D62">
      <f>41820.653+1015.634</f>
    </nc>
  </rcc>
  <rcc rId="9965" sId="2">
    <oc r="E62">
      <f>SUM(D62)/C62*100</f>
    </oc>
    <nc r="E62">
      <f>SUM(D62)/C62*100</f>
    </nc>
  </rcc>
  <rcc rId="9966" sId="2">
    <oc r="B63">
      <f>SUM(B64:B65)</f>
    </oc>
    <nc r="B63">
      <f>SUM(B64:B65)</f>
    </nc>
  </rcc>
  <rcc rId="9967" sId="2">
    <oc r="C63">
      <f>SUM(C64:C65)</f>
    </oc>
    <nc r="C63">
      <f>SUM(C64:C65)</f>
    </nc>
  </rcc>
  <rcc rId="9968" sId="2">
    <oc r="D63">
      <f>SUM(D64:D65)</f>
    </oc>
    <nc r="D63">
      <f>SUM(D64:D65)</f>
    </nc>
  </rcc>
  <rcc rId="9969" sId="2">
    <oc r="E63">
      <f>SUM(D63)/C63*100</f>
    </oc>
    <nc r="E63">
      <f>SUM(D63)/C63*100</f>
    </nc>
  </rcc>
  <rcc rId="9970" sId="2" numFmtId="4">
    <oc r="D64">
      <v>56472.828000000001</v>
    </oc>
    <nc r="D64">
      <v>56608.712</v>
    </nc>
  </rcc>
  <rcc rId="9971" sId="2">
    <oc r="E64">
      <f>SUM(D64)/C64*100</f>
    </oc>
    <nc r="E64">
      <f>SUM(D64)/C64*100</f>
    </nc>
  </rcc>
  <rcc rId="9972" sId="2" numFmtId="4">
    <oc r="D65">
      <v>33039.065000000002</v>
    </oc>
    <nc r="D65">
      <v>33043.864999999998</v>
    </nc>
  </rcc>
  <rcc rId="9973" sId="2">
    <oc r="E65">
      <f>SUM(D65)/C65*100</f>
    </oc>
    <nc r="E65">
      <f>SUM(D65)/C65*100</f>
    </nc>
  </rcc>
  <rcc rId="9974" sId="2">
    <oc r="B66">
      <f>SUM(B67:B67)</f>
    </oc>
    <nc r="B66">
      <f>SUM(B67:B67)</f>
    </nc>
  </rcc>
  <rcc rId="9975" sId="2">
    <oc r="C66">
      <f>SUM(C67:C67)</f>
    </oc>
    <nc r="C66">
      <f>SUM(C67:C67)</f>
    </nc>
  </rcc>
  <rcc rId="9976" sId="2">
    <oc r="D66">
      <f>SUM(D67:D67)</f>
    </oc>
    <nc r="D66">
      <f>SUM(D67:D67)</f>
    </nc>
  </rcc>
  <rcc rId="9977" sId="2">
    <oc r="E66">
      <f>SUM(D66)/C66*100</f>
    </oc>
    <nc r="E66">
      <f>SUM(D66)/C66*100</f>
    </nc>
  </rcc>
  <rcc rId="9978" sId="2">
    <oc r="E67">
      <f>SUM(D67)/C67*100</f>
    </oc>
    <nc r="E67">
      <f>SUM(D67)/C67*100</f>
    </nc>
  </rcc>
  <rcc rId="9979" sId="2">
    <oc r="B68">
      <f>SUM(B69)+B72</f>
    </oc>
    <nc r="B68">
      <f>SUM(B69)+B72</f>
    </nc>
  </rcc>
  <rcc rId="9980" sId="2">
    <oc r="C68">
      <f>SUM(C69)+C72</f>
    </oc>
    <nc r="C68">
      <f>SUM(C69)+C72</f>
    </nc>
  </rcc>
  <rcc rId="9981" sId="2">
    <oc r="D68">
      <f>SUM(D69)+D72</f>
    </oc>
    <nc r="D68">
      <f>SUM(D69)+D72</f>
    </nc>
  </rcc>
  <rcc rId="9982" sId="2">
    <oc r="E68">
      <f>SUM(D68)/C68*100</f>
    </oc>
    <nc r="E68">
      <f>SUM(D68)/C68*100</f>
    </nc>
  </rcc>
  <rcc rId="9983" sId="2" numFmtId="4">
    <oc r="D69">
      <v>5452.7110000000002</v>
    </oc>
    <nc r="D69">
      <v>5983.8339999999998</v>
    </nc>
  </rcc>
  <rcc rId="9984" sId="2">
    <oc r="E69">
      <f>SUM(D69)/C69*100</f>
    </oc>
    <nc r="E69">
      <f>SUM(D69)/C69*100</f>
    </nc>
  </rcc>
  <rcc rId="9985" sId="2" numFmtId="4">
    <oc r="D70">
      <v>6.6029999999999998</v>
    </oc>
    <nc r="D70">
      <v>6.617</v>
    </nc>
  </rcc>
  <rcc rId="9986" sId="2">
    <oc r="E70">
      <f>SUM(D70)/C70*100</f>
    </oc>
    <nc r="E70">
      <f>SUM(D70)/C70*100</f>
    </nc>
  </rcc>
  <rcc rId="9987" sId="2">
    <oc r="B71">
      <f>SUM(B69)-B70</f>
    </oc>
    <nc r="B71">
      <f>SUM(B69)-B70</f>
    </nc>
  </rcc>
  <rcc rId="9988" sId="2">
    <oc r="C71">
      <f>SUM(C69)-C70</f>
    </oc>
    <nc r="C71">
      <f>SUM(C69)-C70</f>
    </nc>
  </rcc>
  <rcc rId="9989" sId="2">
    <oc r="D71">
      <f>SUM(D69)-D70</f>
    </oc>
    <nc r="D71">
      <f>SUM(D69)-D70</f>
    </nc>
  </rcc>
  <rcc rId="9990" sId="2">
    <oc r="E71">
      <f>SUM(D71)/C71*100</f>
    </oc>
    <nc r="E71">
      <f>SUM(D71)/C71*100</f>
    </nc>
  </rcc>
  <rcc rId="9991" sId="2">
    <oc r="E72">
      <f>SUM(D72)/C72*100</f>
    </oc>
    <nc r="E72">
      <f>SUM(D72)/C72*100</f>
    </nc>
  </rcc>
  <rcc rId="9992" sId="2">
    <oc r="E73">
      <f>SUM(D73)/C73*100</f>
    </oc>
    <nc r="E73">
      <f>SUM(D73)/C73*100</f>
    </nc>
  </rcc>
  <rcc rId="9993" sId="2" numFmtId="4">
    <oc r="D74">
      <v>35891.199999999997</v>
    </oc>
    <nc r="D74">
      <v>37386.667000000001</v>
    </nc>
  </rcc>
  <rcc rId="9994" sId="2">
    <oc r="E74">
      <f>SUM(D74)/C74*100</f>
    </oc>
    <nc r="E74">
      <f>SUM(D74)/C74*100</f>
    </nc>
  </rcc>
  <rcc rId="9995" sId="2">
    <oc r="B75">
      <f>SUM(B76)+B80</f>
    </oc>
    <nc r="B75">
      <f>SUM(B76)+B80</f>
    </nc>
  </rcc>
  <rcc rId="9996" sId="2">
    <oc r="C75">
      <f>SUM(C76)+C80</f>
    </oc>
    <nc r="C75">
      <f>SUM(C76)+C80</f>
    </nc>
  </rcc>
  <rcc rId="9997" sId="2">
    <oc r="D75">
      <f>SUM(D76)+D80</f>
    </oc>
    <nc r="D75">
      <f>SUM(D76)+D80</f>
    </nc>
  </rcc>
  <rcc rId="9998" sId="2">
    <oc r="E75">
      <f>SUM(D75)/C75*100</f>
    </oc>
    <nc r="E75">
      <f>SUM(D75)/C75*100</f>
    </nc>
  </rcc>
  <rcc rId="9999" sId="2">
    <oc r="C76">
      <f>7221.396+3356.57+2191.219</f>
    </oc>
    <nc r="C76">
      <f>7221.396+3356.57+2191.219</f>
    </nc>
  </rcc>
  <rcc rId="10000" sId="2">
    <oc r="D76">
      <f>2478.204+19.271+122.656+409.209-196.596</f>
    </oc>
    <nc r="D76">
      <f>2478.204+19.271+122.656+409.209-196.596+50.784</f>
    </nc>
  </rcc>
  <rcc rId="10001" sId="2">
    <oc r="E76">
      <f>SUM(D76)/C76*100</f>
    </oc>
    <nc r="E76">
      <f>SUM(D76)/C76*100</f>
    </nc>
  </rcc>
  <rcc rId="10002" sId="2">
    <oc r="B79">
      <f>SUM(B76)-B77-B78</f>
    </oc>
    <nc r="B79">
      <f>SUM(B76)-B77-B78</f>
    </nc>
  </rcc>
  <rcc rId="10003" sId="2">
    <oc r="C79">
      <f>1359.699+75</f>
    </oc>
    <nc r="C79">
      <f>1359.699+75</f>
    </nc>
  </rcc>
  <rcc rId="10004" sId="2">
    <oc r="D79">
      <f>SUM(D76)-D77-D78</f>
    </oc>
    <nc r="D79">
      <f>SUM(D76)-D77-D78</f>
    </nc>
  </rcc>
  <rcc rId="10005" sId="2">
    <oc r="E79">
      <f>SUM(D79)/C79*100</f>
    </oc>
    <nc r="E79">
      <f>SUM(D79)/C79*100</f>
    </nc>
  </rcc>
  <rcc rId="10006" sId="2">
    <oc r="B80">
      <f>44017.8+3035.586+19551.056</f>
    </oc>
    <nc r="B80">
      <f>44017.8+3035.586+19551.056</f>
    </nc>
  </rcc>
  <rcc rId="10007" sId="2">
    <oc r="C80">
      <f>14503.889+1248.275+44017.8</f>
    </oc>
    <nc r="C80">
      <f>14503.889+1248.275+44017.8</f>
    </nc>
  </rcc>
  <rcc rId="10008" sId="2">
    <oc r="D80">
      <f>43595.3+5.4+14.933</f>
    </oc>
    <nc r="D80">
      <f>43595.3+14.933+21.6</f>
    </nc>
  </rcc>
  <rcc rId="10009" sId="2">
    <oc r="E80">
      <f>SUM(D80)/C80*100</f>
    </oc>
    <nc r="E80">
      <f>SUM(D80)/C80*100</f>
    </nc>
  </rcc>
  <rcc rId="10010" sId="2">
    <oc r="E81">
      <f>SUM(D81)/C81*100</f>
    </oc>
    <nc r="E81">
      <f>SUM(D81)/C81*100</f>
    </nc>
  </rcc>
  <rcc rId="10011" sId="2">
    <oc r="B82">
      <f>B5+B14+B23+B35+B42+B49+B56+B61+B63+B66+B68+B73+B74+B75+B81</f>
    </oc>
    <nc r="B82">
      <f>B5+B14+B23+B35+B42+B49+B56+B61+B63+B66+B68+B73+B74+B75+B81</f>
    </nc>
  </rcc>
  <rcc rId="10012" sId="2">
    <oc r="C82">
      <f>C5+C14+C23+C35+C42+C49+C56+C61+C63+C66+C68+C73+C74+C75+C81</f>
    </oc>
    <nc r="C82">
      <f>C5+C14+C23+C35+C42+C49+C56+C61+C63+C66+C68+C73+C74+C75+C81</f>
    </nc>
  </rcc>
  <rcc rId="10013" sId="2">
    <oc r="D82">
      <f>D5+D14+D23+D35+D42+D49+D56+D61+D63+D66+D68+D73+D74+D75+D81</f>
    </oc>
    <nc r="D82">
      <f>D5+D14+D23+D35+D42+D49+D56+D61+D63+D66+D68+D73+D74+D75+D81</f>
    </nc>
  </rcc>
  <rcc rId="10014" sId="2">
    <oc r="E82">
      <f>SUM(D82)/C82*100</f>
    </oc>
    <nc r="E82">
      <f>SUM(D82)/C82*100</f>
    </nc>
  </rcc>
  <rcc rId="10015" sId="2">
    <oc r="B83">
      <f>B6+B15+B24+B36+B43+B50+B57+B64+B69+B76+B74</f>
    </oc>
    <nc r="B83">
      <f>B6+B15+B24+B36+B43+B50+B57+B64+B69+B76+B74</f>
    </nc>
  </rcc>
  <rcc rId="10016" sId="2">
    <oc r="C83">
      <f>C6+C15+C24+C36+C43+C50+C57+C64+C69+C76+C74</f>
    </oc>
    <nc r="C83">
      <f>C6+C15+C24+C36+C43+C50+C57+C64+C69+C76+C74</f>
    </nc>
  </rcc>
  <rcc rId="10017" sId="2">
    <oc r="D83">
      <f>D6+D15+D24+D36+D43+D50+D57+D64+D69+D76+D74</f>
    </oc>
    <nc r="D83">
      <f>D6+D15+D24+D36+D43+D50+D57+D64+D69+D76+D74</f>
    </nc>
  </rcc>
  <rcc rId="10018" sId="2">
    <oc r="E83">
      <f>SUM(D83)/C83*100</f>
    </oc>
    <nc r="E83">
      <f>SUM(D83)/C83*100</f>
    </nc>
  </rcc>
  <rcc rId="10019" sId="2">
    <oc r="B84">
      <f>B7+B16+B25+B37+B44+B51+B77</f>
    </oc>
    <nc r="B84">
      <f>B7+B16+B25+B37+B44+B51+B77</f>
    </nc>
  </rcc>
  <rcc rId="10020" sId="2">
    <oc r="C84">
      <f>C7+C16+C25+C37+C44+C51+C77</f>
    </oc>
    <nc r="C84">
      <f>C7+C16+C25+C37+C44+C51+C77</f>
    </nc>
  </rcc>
  <rcc rId="10021" sId="2">
    <oc r="D84">
      <f>D7+D16+D25+D37+D44+D51+D77</f>
    </oc>
    <nc r="D84">
      <f>D7+D16+D25+D37+D44+D51+D77</f>
    </nc>
  </rcc>
  <rcc rId="10022" sId="2">
    <oc r="E84">
      <f>SUM(D84)/C84*100</f>
    </oc>
    <nc r="E84">
      <f>SUM(D84)/C84*100</f>
    </nc>
  </rcc>
  <rcc rId="10023" sId="2">
    <oc r="B85">
      <f>B8+B17+B26+B38+B45+B52+B78</f>
    </oc>
    <nc r="B85">
      <f>B8+B17+B26+B38+B45+B52+B78</f>
    </nc>
  </rcc>
  <rcc rId="10024" sId="2">
    <oc r="C85">
      <f>C8+C17+C26+C38+C45+C52+C78</f>
    </oc>
    <nc r="C85">
      <f>C8+C17+C26+C38+C45+C52+C78</f>
    </nc>
  </rcc>
  <rcc rId="10025" sId="2">
    <oc r="D85">
      <f>D8+D17+D26+D38+D45+D52+D78</f>
    </oc>
    <nc r="D85">
      <f>D8+D17+D26+D38+D45+D52+D78</f>
    </nc>
  </rcc>
  <rcc rId="10026" sId="2">
    <oc r="E85">
      <f>SUM(D85)/C85*100</f>
    </oc>
    <nc r="E85">
      <f>SUM(D85)/C85*100</f>
    </nc>
  </rcc>
  <rcc rId="10027" sId="2">
    <oc r="B86">
      <f>B70+B11+B20+B29+B39+B46+B53+B58</f>
    </oc>
    <nc r="B86">
      <f>B70+B11+B20+B29+B39+B46+B53+B58</f>
    </nc>
  </rcc>
  <rcc rId="10028" sId="2">
    <oc r="C86">
      <f>C70+C11+C20+C29+C39+C46+C53+C58</f>
    </oc>
    <nc r="C86">
      <f>C70+C11+C20+C29+C39+C46+C53+C58</f>
    </nc>
  </rcc>
  <rcc rId="10029" sId="2">
    <oc r="D86">
      <f>D70+D11+D20+D29+D39+D46+D53+D58</f>
    </oc>
    <nc r="D86">
      <f>D70+D11+D20+D29+D39+D46+D53+D58</f>
    </nc>
  </rcc>
  <rcc rId="10030" sId="2">
    <oc r="E86">
      <f>SUM(D86)/C86*100</f>
    </oc>
    <nc r="E86">
      <f>SUM(D86)/C86*100</f>
    </nc>
  </rcc>
  <rcc rId="10031" sId="2">
    <oc r="B87">
      <f>B83-B84-B85-B86</f>
    </oc>
    <nc r="B87">
      <f>B83-B84-B85-B86</f>
    </nc>
  </rcc>
  <rcc rId="10032" sId="2">
    <oc r="C87">
      <f>C83-C84-C85-C86</f>
    </oc>
    <nc r="C87">
      <f>C83-C84-C85-C86</f>
    </nc>
  </rcc>
  <rcc rId="10033" sId="2">
    <oc r="D87">
      <f>D83-D84-D85-D86</f>
    </oc>
    <nc r="D87">
      <f>D83-D84-D85-D86</f>
    </nc>
  </rcc>
  <rcc rId="10034" sId="2">
    <oc r="E87">
      <f>SUM(D87)/C87*100</f>
    </oc>
    <nc r="E87">
      <f>SUM(D87)/C87*100</f>
    </nc>
  </rcc>
  <rcc rId="10035" sId="2">
    <oc r="B88">
      <f>B13+B22+B41+B34+B55+B60+B62+B65+B67+B72+B80+B48</f>
    </oc>
    <nc r="B88">
      <f>B13+B22+B41+B34+B55+B60+B62+B65+B67+B72+B80+B48</f>
    </nc>
  </rcc>
  <rcc rId="10036" sId="2">
    <oc r="C88">
      <f>C13+C22+C41+C34+C55+C60+C62+C65+C67+C72+C80+C48</f>
    </oc>
    <nc r="C88">
      <f>C13+C22+C41+C34+C55+C60+C62+C65+C67+C72+C80+C48</f>
    </nc>
  </rcc>
  <rcc rId="10037" sId="2">
    <oc r="D88">
      <f>D13+D22+D41+D34+D55+D60+D62+D65+D67+D72+D80+D48</f>
    </oc>
    <nc r="D88">
      <f>D13+D22+D41+D34+D55+D60+D62+D65+D67+D72+D80+D48</f>
    </nc>
  </rcc>
  <rcc rId="10038" sId="2">
    <oc r="E88">
      <f>SUM(D88)/C88*100</f>
    </oc>
    <nc r="E88">
      <f>SUM(D88)/C88*100</f>
    </nc>
  </rcc>
  <rcc rId="10039" sId="2">
    <oc r="B89">
      <f>SUM(B81)</f>
    </oc>
    <nc r="B89">
      <f>SUM(B81)</f>
    </nc>
  </rcc>
  <rcc rId="10040" sId="2">
    <oc r="C89">
      <f>SUM(C81)</f>
    </oc>
    <nc r="C89">
      <f>SUM(C81)</f>
    </nc>
  </rcc>
  <rcc rId="10041" sId="2">
    <oc r="D89">
      <f>SUM(D81)</f>
    </oc>
    <nc r="D89">
      <f>SUM(D81)</f>
    </nc>
  </rcc>
  <rcc rId="10042" sId="2">
    <oc r="E89">
      <f>SUM(D89)/C89*100</f>
    </oc>
    <nc r="E89">
      <f>SUM(D89)/C89*100</f>
    </nc>
  </rcc>
  <rcc rId="10043" sId="2">
    <oc r="B90">
      <f>SUM(B73)</f>
    </oc>
    <nc r="B90">
      <f>SUM(B73)</f>
    </nc>
  </rcc>
  <rcc rId="10044" sId="2">
    <oc r="C90">
      <f>SUM(C73)</f>
    </oc>
    <nc r="C90">
      <f>SUM(C73)</f>
    </nc>
  </rcc>
  <rcc rId="10045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10484" sId="2">
    <oc r="B5">
      <f>B6+B13</f>
    </oc>
    <nc r="B5">
      <f>B6+B13</f>
    </nc>
  </rcc>
  <rcc rId="10485" sId="2">
    <oc r="C5">
      <f>C6+C13</f>
    </oc>
    <nc r="C5">
      <f>C6+C13</f>
    </nc>
  </rcc>
  <rcc rId="10486" sId="2">
    <oc r="D5">
      <f>D6+D13</f>
    </oc>
    <nc r="D5">
      <f>D6+D13</f>
    </nc>
  </rcc>
  <rcc rId="10487" sId="2">
    <oc r="E5">
      <f>SUM(D5)/C5*100</f>
    </oc>
    <nc r="E5">
      <f>SUM(D5)/C5*100</f>
    </nc>
  </rcc>
  <rcc rId="10488" sId="2" numFmtId="4">
    <oc r="B6">
      <v>1028262.137</v>
    </oc>
    <nc r="B6">
      <v>1025463.463</v>
    </nc>
  </rcc>
  <rcc rId="10489" sId="2" numFmtId="4">
    <oc r="C6">
      <v>758671.82</v>
    </oc>
    <nc r="C6">
      <v>757267.16700000002</v>
    </nc>
  </rcc>
  <rcc rId="10490" sId="2">
    <oc r="D6">
      <f>662545.974+8</f>
    </oc>
    <nc r="D6">
      <f>667509.62+8596.177</f>
    </nc>
  </rcc>
  <rcc rId="10491" sId="2">
    <oc r="E6">
      <f>SUM(D6)/C6*100</f>
    </oc>
    <nc r="E6">
      <f>SUM(D6)/C6*100</f>
    </nc>
  </rcc>
  <rcc rId="10492" sId="2" numFmtId="4">
    <oc r="B7">
      <v>670548.90599999996</v>
    </oc>
    <nc r="B7">
      <v>658763.80599999998</v>
    </nc>
  </rcc>
  <rcc rId="10493" sId="2" numFmtId="4">
    <oc r="C7">
      <v>502125.23800000001</v>
    </oc>
    <nc r="C7">
      <v>496793.33199999999</v>
    </nc>
  </rcc>
  <rcc rId="10494" sId="2" numFmtId="4">
    <oc r="D7">
      <v>440648.99300000002</v>
    </oc>
    <nc r="D7">
      <f>440648.993+6234.821</f>
    </nc>
  </rcc>
  <rcc rId="10495" sId="2">
    <oc r="E7">
      <f>SUM(D7)/C7*100</f>
    </oc>
    <nc r="E7">
      <f>SUM(D7)/C7*100</f>
    </nc>
  </rcc>
  <rcc rId="10496" sId="2" numFmtId="4">
    <oc r="B8">
      <v>147520.764</v>
    </oc>
    <nc r="B8">
      <v>145790.68700000001</v>
    </nc>
  </rcc>
  <rcc rId="10497" sId="2" numFmtId="4">
    <oc r="C8">
      <v>110956.54300000001</v>
    </oc>
    <nc r="C8">
      <v>109902.59299999999</v>
    </nc>
  </rcc>
  <rcc rId="10498" sId="2" numFmtId="4">
    <oc r="D8">
      <v>98003.411999999997</v>
    </oc>
    <nc r="D8">
      <f>98003.412+1402.04</f>
    </nc>
  </rcc>
  <rcc rId="10499" sId="2">
    <oc r="E8">
      <f>SUM(D8)/C8*100</f>
    </oc>
    <nc r="E8">
      <f>SUM(D8)/C8*100</f>
    </nc>
  </rcc>
  <rcc rId="10500" sId="2" numFmtId="4">
    <oc r="B9">
      <v>187</v>
    </oc>
    <nc r="B9">
      <v>187.72900000000001</v>
    </nc>
  </rcc>
  <rcc rId="10501" sId="2" numFmtId="4">
    <oc r="D9">
      <v>34.277000000000001</v>
    </oc>
    <nc r="D9">
      <v>41.234999999999999</v>
    </nc>
  </rcc>
  <rcc rId="10502" sId="2">
    <oc r="E9">
      <f>SUM(D9)/C9*100</f>
    </oc>
    <nc r="E9">
      <f>SUM(D9)/C9*100</f>
    </nc>
  </rcc>
  <rcc rId="10503" sId="2" numFmtId="4">
    <oc r="B10">
      <v>57191.792000000001</v>
    </oc>
    <nc r="B10">
      <v>56871.942000000003</v>
    </nc>
  </rcc>
  <rcc rId="10504" sId="2" numFmtId="4">
    <oc r="C10">
      <v>35332.42</v>
    </oc>
    <nc r="C10">
      <v>35279.82</v>
    </nc>
  </rcc>
  <rcc rId="10505" sId="2" numFmtId="4">
    <oc r="D10">
      <v>27858.26</v>
    </oc>
    <nc r="D10">
      <f>31317.537+144.9</f>
    </nc>
  </rcc>
  <rcc rId="10506" sId="2">
    <oc r="E10">
      <f>SUM(D10)/C10*100</f>
    </oc>
    <nc r="E10">
      <f>SUM(D10)/C10*100</f>
    </nc>
  </rcc>
  <rcc rId="10507" sId="2" numFmtId="4">
    <oc r="B11">
      <v>83981.187999999995</v>
    </oc>
    <nc r="B11">
      <v>88069.464999999997</v>
    </nc>
  </rcc>
  <rcc rId="10508" sId="2" numFmtId="4">
    <oc r="C11">
      <v>52723.182999999997</v>
    </oc>
    <nc r="C11">
      <v>52921.582999999999</v>
    </nc>
  </rcc>
  <rcc rId="10509" sId="2" numFmtId="4">
    <oc r="D11">
      <v>49299.324000000001</v>
    </oc>
    <nc r="D11">
      <f>49624.195+4.895</f>
    </nc>
  </rcc>
  <rcc rId="10510" sId="2">
    <oc r="E11">
      <f>SUM(D11)/C11*100</f>
    </oc>
    <nc r="E11">
      <f>SUM(D11)/C11*100</f>
    </nc>
  </rcc>
  <rcc rId="10511" sId="2">
    <oc r="B12">
      <f>SUM(B6)-B7-B8-B9-B10-B11</f>
    </oc>
    <nc r="B12">
      <f>SUM(B6)-B7-B8-B9-B10-B11</f>
    </nc>
  </rcc>
  <rcc rId="10512" sId="2">
    <oc r="C12">
      <f>SUM(C6)-C7-C8-C9-C10-C11</f>
    </oc>
    <nc r="C12">
      <f>SUM(C6)-C7-C8-C9-C10-C11</f>
    </nc>
  </rcc>
  <rcc rId="10513" sId="2">
    <oc r="D12">
      <f>SUM(D6)-D7-D8-D9-D10-D11</f>
    </oc>
    <nc r="D12">
      <f>SUM(D6)-D7-D8-D9-D10-D11</f>
    </nc>
  </rcc>
  <rcc rId="10514" sId="2">
    <oc r="E12">
      <f>SUM(D12)/C12*100</f>
    </oc>
    <nc r="E12">
      <f>SUM(D12)/C12*100</f>
    </nc>
  </rcc>
  <rcc rId="10515" sId="2" numFmtId="4">
    <oc r="B13">
      <v>100693.255</v>
    </oc>
    <nc r="B13">
      <v>100660.22100000001</v>
    </nc>
  </rcc>
  <rcc rId="10516" sId="2" numFmtId="4">
    <oc r="C13">
      <v>93391.991999999998</v>
    </oc>
    <nc r="C13">
      <v>93358.957999999999</v>
    </nc>
  </rcc>
  <rcc rId="10517" sId="2" numFmtId="4">
    <oc r="D13">
      <v>53931.523999999998</v>
    </oc>
    <nc r="D13">
      <f>56839.995+594.85</f>
    </nc>
  </rcc>
  <rcc rId="10518" sId="2">
    <oc r="E13">
      <f>SUM(D13)/C13*100</f>
    </oc>
    <nc r="E13">
      <f>SUM(D13)/C13*100</f>
    </nc>
  </rcc>
  <rcc rId="10519" sId="2">
    <oc r="B14">
      <f>B15+B22</f>
    </oc>
    <nc r="B14">
      <f>B15+B22</f>
    </nc>
  </rcc>
  <rcc rId="10520" sId="2">
    <oc r="C14">
      <f>C15+C22</f>
    </oc>
    <nc r="C14">
      <f>C15+C22</f>
    </nc>
  </rcc>
  <rcc rId="10521" sId="2">
    <oc r="D14">
      <f>D15+D22</f>
    </oc>
    <nc r="D14">
      <f>D15+D22</f>
    </nc>
  </rcc>
  <rcc rId="10522" sId="2">
    <oc r="E14">
      <f>SUM(D14)/C14*100</f>
    </oc>
    <nc r="E14">
      <f>SUM(D14)/C14*100</f>
    </nc>
  </rcc>
  <rcc rId="10523" sId="2">
    <oc r="B15">
      <f>477284.214+29125.5</f>
    </oc>
    <nc r="B15">
      <f>478033.964+29125.5</f>
    </nc>
  </rcc>
  <rcc rId="10524" sId="2">
    <oc r="C15">
      <f>353039.952+21844.125</f>
    </oc>
    <nc r="C15">
      <f>353487.952+21844.125</f>
    </nc>
  </rcc>
  <rcc rId="10525" sId="2">
    <oc r="D15">
      <f>324257.076+835.182+20630.563</f>
    </oc>
    <nc r="D15">
      <f>326036.124+1243.009+21844.125</f>
    </nc>
  </rcc>
  <rcc rId="10526" sId="2">
    <oc r="E15">
      <f>SUM(D15)/C15*100</f>
    </oc>
    <nc r="E15">
      <f>SUM(D15)/C15*100</f>
    </nc>
  </rcc>
  <rcc rId="10527" sId="2">
    <oc r="B21">
      <f>SUM(B15)-B16-B17-B18-B19-B20</f>
    </oc>
    <nc r="B21">
      <f>SUM(B15)-B16-B17-B18-B19-B20</f>
    </nc>
  </rcc>
  <rcc rId="10528" sId="2">
    <oc r="C21">
      <f>SUM(C15)-C16-C17-C18-C19-C20</f>
    </oc>
    <nc r="C21">
      <f>SUM(C15)-C16-C17-C18-C19-C20</f>
    </nc>
  </rcc>
  <rcc rId="10529" sId="2">
    <oc r="D21">
      <f>SUM(D15)-D16-D17-D18-D19-D20</f>
    </oc>
    <nc r="D21">
      <f>SUM(D15)-D16-D17-D18-D19-D20</f>
    </nc>
  </rcc>
  <rcc rId="10530" sId="2">
    <oc r="E21">
      <f>SUM(D21)/C21*100</f>
    </oc>
    <nc r="E21">
      <f>SUM(D21)/C21*100</f>
    </nc>
  </rcc>
  <rcc rId="10531" sId="2" numFmtId="4">
    <oc r="B22">
      <v>28052.287</v>
    </oc>
    <nc r="B22">
      <v>29679.321</v>
    </nc>
  </rcc>
  <rcc rId="10532" sId="2" numFmtId="4">
    <oc r="C22">
      <v>28052.287</v>
    </oc>
    <nc r="C22">
      <v>24335.523000000001</v>
    </nc>
  </rcc>
  <rcc rId="10533" sId="2">
    <oc r="D22">
      <f>16479.098+65.342</f>
    </oc>
    <nc r="D22">
      <f>16544.44+85</f>
    </nc>
  </rcc>
  <rcc rId="10534" sId="2">
    <oc r="E22">
      <f>SUM(D22)/C22*100</f>
    </oc>
    <nc r="E22">
      <f>SUM(D22)/C22*100</f>
    </nc>
  </rcc>
  <rcc rId="10535" sId="2">
    <oc r="B23">
      <f>B24+B34</f>
    </oc>
    <nc r="B23">
      <f>B24+B34</f>
    </nc>
  </rcc>
  <rcc rId="10536" sId="2">
    <oc r="C23">
      <f>C24+C34</f>
    </oc>
    <nc r="C23">
      <f>C24+C34</f>
    </nc>
  </rcc>
  <rcc rId="10537" sId="2">
    <oc r="D23">
      <f>D24+D34</f>
    </oc>
    <nc r="D23">
      <f>D24+D34</f>
    </nc>
  </rcc>
  <rcc rId="10538" sId="2">
    <oc r="E23">
      <f>SUM(D23)/C23*100</f>
    </oc>
    <nc r="E23">
      <f>SUM(D23)/C23*100</f>
    </nc>
  </rcc>
  <rcc rId="10539" sId="2" numFmtId="4">
    <oc r="B24">
      <v>1049360.8500000001</v>
    </oc>
    <nc r="B24">
      <v>1049048.7050000001</v>
    </nc>
  </rcc>
  <rcc rId="10540" sId="2" numFmtId="4">
    <oc r="C24">
      <v>848316.71900000004</v>
    </oc>
    <nc r="C24">
      <v>839307.42799999996</v>
    </nc>
  </rcc>
  <rcc rId="10541" sId="2" numFmtId="4">
    <oc r="D24">
      <v>801168.23499999999</v>
    </oc>
    <nc r="D24">
      <f>821129.533+32.253</f>
    </nc>
  </rcc>
  <rcc rId="10542" sId="2">
    <oc r="E24">
      <f>SUM(D24)/C24*100</f>
    </oc>
    <nc r="E24">
      <f>SUM(D24)/C24*100</f>
    </nc>
  </rcc>
  <rcc rId="10543" sId="2" numFmtId="4">
    <oc r="C25">
      <v>17102.170999999998</v>
    </oc>
    <nc r="C25">
      <v>17082.170999999998</v>
    </nc>
  </rcc>
  <rcc rId="10544" sId="2" numFmtId="4">
    <oc r="D25">
      <v>14923.365</v>
    </oc>
    <nc r="D25">
      <v>14935.877</v>
    </nc>
  </rcc>
  <rcc rId="10545" sId="2">
    <oc r="E25">
      <f>SUM(D25)/C25*100</f>
    </oc>
    <nc r="E25">
      <f>SUM(D25)/C25*100</f>
    </nc>
  </rcc>
  <rcc rId="10546" sId="2" numFmtId="4">
    <oc r="D26">
      <v>3282.43</v>
    </oc>
    <nc r="D26">
      <v>3285.1790000000001</v>
    </nc>
  </rcc>
  <rcc rId="10547" sId="2">
    <oc r="E26">
      <f>SUM(D26)/C26*100</f>
    </oc>
    <nc r="E26">
      <f>SUM(D26)/C26*100</f>
    </nc>
  </rcc>
  <rcc rId="10548" sId="2" numFmtId="4">
    <oc r="D27">
      <v>71.097999999999999</v>
    </oc>
    <nc r="D27">
      <v>73.897000000000006</v>
    </nc>
  </rcc>
  <rcc rId="10549" sId="2">
    <oc r="E27">
      <f>SUM(D27)/C27*100</f>
    </oc>
    <nc r="E27">
      <f>SUM(D27)/C27*100</f>
    </nc>
  </rcc>
  <rcc rId="10550" sId="2">
    <oc r="E28">
      <f>SUM(D28)/C28*100</f>
    </oc>
    <nc r="E28">
      <f>SUM(D28)/C28*100</f>
    </nc>
  </rcc>
  <rcc rId="10551" sId="2" numFmtId="4">
    <oc r="D29">
      <v>699.18799999999999</v>
    </oc>
    <nc r="D29">
      <v>703.30799999999999</v>
    </nc>
  </rcc>
  <rcc rId="10552" sId="2">
    <oc r="E29">
      <f>SUM(D29)/C29*100</f>
    </oc>
    <nc r="E29">
      <f>SUM(D29)/C29*100</f>
    </nc>
  </rcc>
  <rcc rId="10553" sId="2">
    <oc r="B30">
      <f>SUM(B24)-B25-B26-B27-B28-B29</f>
    </oc>
    <nc r="B30">
      <f>SUM(B24)-B25-B26-B27-B28-B29</f>
    </nc>
  </rcc>
  <rcc rId="10554" sId="2">
    <oc r="C30">
      <f>SUM(C24)-C25-C26-C27-C28-C29</f>
    </oc>
    <nc r="C30">
      <f>SUM(C24)-C25-C26-C27-C28-C29</f>
    </nc>
  </rcc>
  <rcc rId="10555" sId="2">
    <oc r="D30">
      <f>SUM(D24)-D25-D26-D27-D28-D29</f>
    </oc>
    <nc r="D30">
      <f>SUM(D24)-D25-D26-D27-D28-D29</f>
    </nc>
  </rcc>
  <rcc rId="10556" sId="2">
    <oc r="E30">
      <f>SUM(D30)/C30*100</f>
    </oc>
    <nc r="E30">
      <f>SUM(D30)/C30*100</f>
    </nc>
  </rcc>
  <rcc rId="10557" sId="2">
    <oc r="B31">
      <f>SUM(B32:B33)</f>
    </oc>
    <nc r="B31">
      <f>SUM(B32:B33)</f>
    </nc>
  </rcc>
  <rcc rId="10558" sId="2">
    <oc r="C31">
      <f>SUM(C32:C33)</f>
    </oc>
    <nc r="C31">
      <f>SUM(C32:C33)</f>
    </nc>
  </rcc>
  <rcc rId="10559" sId="2">
    <oc r="D31">
      <f>SUM(D32:D33)</f>
    </oc>
    <nc r="D31">
      <f>SUM(D32:D33)</f>
    </nc>
  </rcc>
  <rcc rId="10560" sId="2">
    <oc r="E31">
      <f>SUM(D31)/C31*100</f>
    </oc>
    <nc r="E31">
      <f>SUM(D31)/C31*100</f>
    </nc>
  </rcc>
  <rcc rId="10561" sId="2">
    <oc r="E32">
      <f>SUM(D32)/C32*100</f>
    </oc>
    <nc r="E32">
      <f>SUM(D32)/C32*100</f>
    </nc>
  </rcc>
  <rcc rId="10562" sId="2">
    <oc r="E33">
      <f>SUM(D33)/C33*100</f>
    </oc>
    <nc r="E33">
      <f>SUM(D33)/C33*100</f>
    </nc>
  </rcc>
  <rcc rId="10563" sId="2" numFmtId="4">
    <oc r="B34">
      <v>5096.8119999999999</v>
    </oc>
    <nc r="B34">
      <v>5438.1120000000001</v>
    </nc>
  </rcc>
  <rcc rId="10564" sId="2" numFmtId="4">
    <oc r="D34">
      <v>1608.4459999999999</v>
    </oc>
    <nc r="D34">
      <f>1616.446+236.694</f>
    </nc>
  </rcc>
  <rcc rId="10565" sId="2">
    <oc r="E34">
      <f>SUM(D34)/C34*100</f>
    </oc>
    <nc r="E34">
      <f>SUM(D34)/C34*100</f>
    </nc>
  </rcc>
  <rcc rId="10566" sId="2">
    <oc r="B35">
      <f>B36+B41</f>
    </oc>
    <nc r="B35">
      <f>B36+B41</f>
    </nc>
  </rcc>
  <rcc rId="10567" sId="2">
    <oc r="C35">
      <f>C36+C41</f>
    </oc>
    <nc r="C35">
      <f>C36+C41</f>
    </nc>
  </rcc>
  <rcc rId="10568" sId="2">
    <oc r="D35">
      <f>D36+D41</f>
    </oc>
    <nc r="D35">
      <f>D36+D41</f>
    </nc>
  </rcc>
  <rcc rId="10569" sId="2">
    <oc r="E35">
      <f>SUM(D35)/C35*100</f>
    </oc>
    <nc r="E35">
      <f>SUM(D35)/C35*100</f>
    </nc>
  </rcc>
  <rcc rId="10570" sId="2" numFmtId="4">
    <oc r="B36">
      <v>121860.753</v>
    </oc>
    <nc r="B36">
      <v>126595.773</v>
    </nc>
  </rcc>
  <rcc rId="10571" sId="2" numFmtId="4">
    <oc r="C36">
      <v>91765.038</v>
    </oc>
    <nc r="C36">
      <v>92352.187000000005</v>
    </nc>
  </rcc>
  <rcc rId="10572" sId="2" numFmtId="4">
    <oc r="D36">
      <v>78870.278000000006</v>
    </oc>
    <nc r="D36">
      <f>79549.703+1536.752</f>
    </nc>
  </rcc>
  <rcc rId="10573" sId="2">
    <oc r="E36">
      <f>SUM(D36)/C36*100</f>
    </oc>
    <nc r="E36">
      <f>SUM(D36)/C36*100</f>
    </nc>
  </rcc>
  <rcc rId="10574" sId="2" numFmtId="4">
    <oc r="B37">
      <v>60226.938000000002</v>
    </oc>
    <nc r="B37">
      <v>61525.389000000003</v>
    </nc>
  </rcc>
  <rcc rId="10575" sId="2" numFmtId="4">
    <oc r="C37">
      <v>46018.142999999996</v>
    </oc>
    <nc r="C37">
      <v>46425.243000000002</v>
    </nc>
  </rcc>
  <rcc rId="10576" sId="2" numFmtId="4">
    <oc r="D37">
      <v>40687.315999999999</v>
    </oc>
    <nc r="D37">
      <f>40687.316+1236.282</f>
    </nc>
  </rcc>
  <rcc rId="10577" sId="2">
    <oc r="E37">
      <f>SUM(D37)/C37*100</f>
    </oc>
    <nc r="E37">
      <f>SUM(D37)/C37*100</f>
    </nc>
  </rcc>
  <rcc rId="10578" sId="2" numFmtId="4">
    <oc r="B38">
      <v>13332.925999999999</v>
    </oc>
    <nc r="B38">
      <v>13637.526</v>
    </nc>
  </rcc>
  <rcc rId="10579" sId="2" numFmtId="4">
    <oc r="C38">
      <v>10264.049999999999</v>
    </oc>
    <nc r="C38">
      <v>10370.668</v>
    </nc>
  </rcc>
  <rcc rId="10580" sId="2" numFmtId="4">
    <oc r="D38">
      <v>9133.7119999999995</v>
    </oc>
    <nc r="D38">
      <f>9133.712+282.755</f>
    </nc>
  </rcc>
  <rcc rId="10581" sId="2">
    <oc r="E38">
      <f>SUM(D38)/C38*100</f>
    </oc>
    <nc r="E38">
      <f>SUM(D38)/C38*100</f>
    </nc>
  </rcc>
  <rcc rId="10582" sId="2" numFmtId="4">
    <oc r="B39">
      <v>6311.1239999999998</v>
    </oc>
    <nc r="B39">
      <v>6322.26</v>
    </nc>
  </rcc>
  <rcc rId="10583" sId="2" numFmtId="4">
    <oc r="D39">
      <v>3482.4949999999999</v>
    </oc>
    <nc r="D39">
      <f>3491.578+2.633</f>
    </nc>
  </rcc>
  <rcc rId="10584" sId="2">
    <oc r="E39">
      <f>SUM(D39)/C39*100</f>
    </oc>
    <nc r="E39">
      <f>SUM(D39)/C39*100</f>
    </nc>
  </rcc>
  <rcc rId="10585" sId="2">
    <oc r="B40">
      <f>SUM(B36)-B37-B38-B39</f>
    </oc>
    <nc r="B40">
      <f>SUM(B36)-B37-B38-B39</f>
    </nc>
  </rcc>
  <rcc rId="10586" sId="2">
    <oc r="C40">
      <f>SUM(C36)-C37-C38-C39</f>
    </oc>
    <nc r="C40">
      <f>SUM(C36)-C37-C38-C39</f>
    </nc>
  </rcc>
  <rcc rId="10587" sId="2">
    <oc r="D40">
      <f>SUM(D36)-D37-D38-D39</f>
    </oc>
    <nc r="D40">
      <f>SUM(D36)-D37-D38-D39</f>
    </nc>
  </rcc>
  <rcc rId="10588" sId="2">
    <oc r="E40">
      <f>SUM(D40)/C40*100</f>
    </oc>
    <nc r="E40">
      <f>SUM(D40)/C40*100</f>
    </nc>
  </rcc>
  <rcc rId="10589" sId="2" numFmtId="4">
    <oc r="B41">
      <v>19660.345000000001</v>
    </oc>
    <nc r="B41">
      <v>23648.498</v>
    </nc>
  </rcc>
  <rcc rId="10590" sId="2" numFmtId="4">
    <oc r="C41">
      <v>16965.865000000002</v>
    </oc>
    <nc r="C41">
      <v>16024.662</v>
    </nc>
  </rcc>
  <rcc rId="10591" sId="2">
    <oc r="D41">
      <f>6214.208+18.156</f>
    </oc>
    <nc r="D41">
      <f>9013.708+108.252</f>
    </nc>
  </rcc>
  <rcc rId="10592" sId="2">
    <oc r="E41">
      <f>SUM(D41)/C41*100</f>
    </oc>
    <nc r="E41">
      <f>SUM(D41)/C41*100</f>
    </nc>
  </rcc>
  <rcc rId="10593" sId="2">
    <oc r="B42">
      <f>B43+B48</f>
    </oc>
    <nc r="B42">
      <f>B43+B48</f>
    </nc>
  </rcc>
  <rcc rId="10594" sId="2">
    <oc r="C42">
      <f>C43+C48</f>
    </oc>
    <nc r="C42">
      <f>C43+C48</f>
    </nc>
  </rcc>
  <rcc rId="10595" sId="2">
    <oc r="D42">
      <f>D43+D48</f>
    </oc>
    <nc r="D42">
      <f>D43+D48</f>
    </nc>
  </rcc>
  <rcc rId="10596" sId="2">
    <oc r="E42">
      <f>SUM(D42)/C42*100</f>
    </oc>
    <nc r="E42">
      <f>SUM(D42)/C42*100</f>
    </nc>
  </rcc>
  <rcc rId="10597" sId="2" numFmtId="4">
    <oc r="B43">
      <v>75616.3</v>
    </oc>
    <nc r="B43">
      <v>77198.316999999995</v>
    </nc>
  </rcc>
  <rcc rId="10598" sId="2" numFmtId="4">
    <oc r="C43">
      <v>59407.076000000001</v>
    </oc>
    <nc r="C43">
      <v>59709.542999999998</v>
    </nc>
  </rcc>
  <rcc rId="10599" sId="2">
    <oc r="D43">
      <f>52413.806+69.491</f>
    </oc>
    <nc r="D43">
      <f>52892.463+566.931</f>
    </nc>
  </rcc>
  <rcc rId="10600" sId="2">
    <oc r="E43">
      <f>SUM(D43)/C43*100</f>
    </oc>
    <nc r="E43">
      <f>SUM(D43)/C43*100</f>
    </nc>
  </rcc>
  <rcc rId="10601" sId="2" numFmtId="4">
    <oc r="B44">
      <v>37158.161999999997</v>
    </oc>
    <nc r="B44">
      <v>38000.764999999999</v>
    </nc>
  </rcc>
  <rcc rId="10602" sId="2" numFmtId="4">
    <oc r="D44">
      <v>25228.89</v>
    </oc>
    <nc r="D44">
      <v>25629.423999999999</v>
    </nc>
  </rcc>
  <rcc rId="10603" sId="2">
    <oc r="E44">
      <f>SUM(D44)/C44*100</f>
    </oc>
    <nc r="E44">
      <f>SUM(D44)/C44*100</f>
    </nc>
  </rcc>
  <rcc rId="10604" sId="2" numFmtId="4">
    <oc r="B45">
      <v>8183.4769999999999</v>
    </oc>
    <nc r="B45">
      <v>8368.8510000000006</v>
    </nc>
  </rcc>
  <rcc rId="10605" sId="2" numFmtId="4">
    <oc r="D45">
      <v>5526.2070000000003</v>
    </oc>
    <nc r="D45">
      <v>5612.9780000000001</v>
    </nc>
  </rcc>
  <rcc rId="10606" sId="2">
    <oc r="E45">
      <f>SUM(D45)/C45*100</f>
    </oc>
    <nc r="E45">
      <f>SUM(D45)/C45*100</f>
    </nc>
  </rcc>
  <rcc rId="10607" sId="2" numFmtId="4">
    <oc r="D46">
      <v>2999.6109999999999</v>
    </oc>
    <nc r="D46">
      <v>3021.92</v>
    </nc>
  </rcc>
  <rcc rId="10608" sId="2">
    <oc r="E46">
      <f>SUM(D46)/C46*100</f>
    </oc>
    <nc r="E46">
      <f>SUM(D46)/C46*100</f>
    </nc>
  </rcc>
  <rcc rId="10609" sId="2">
    <oc r="B47">
      <f>SUM(B43)-B44-B45-B46</f>
    </oc>
    <nc r="B47">
      <f>SUM(B43)-B44-B45-B46</f>
    </nc>
  </rcc>
  <rcc rId="10610" sId="2">
    <oc r="C47">
      <f>SUM(C43)-C44-C45-C46</f>
    </oc>
    <nc r="C47">
      <f>SUM(C43)-C44-C45-C46</f>
    </nc>
  </rcc>
  <rcc rId="10611" sId="2">
    <oc r="D47">
      <f>SUM(D43)-D44-D45-D46</f>
    </oc>
    <nc r="D47">
      <f>SUM(D43)-D44-D45-D46</f>
    </nc>
  </rcc>
  <rcc rId="10612" sId="2">
    <oc r="E47">
      <f>SUM(D47)/C47*100</f>
    </oc>
    <nc r="E47">
      <f>SUM(D47)/C47*100</f>
    </nc>
  </rcc>
  <rcc rId="10613" sId="2" numFmtId="4">
    <oc r="B48">
      <v>35976.713000000003</v>
    </oc>
    <nc r="B48">
      <v>37808.512999999999</v>
    </nc>
  </rcc>
  <rcc rId="10614" sId="2" numFmtId="4">
    <oc r="C48">
      <v>35976.713000000003</v>
    </oc>
    <nc r="C48">
      <v>35814.512999999999</v>
    </nc>
  </rcc>
  <rcc rId="10615" sId="2" numFmtId="4">
    <oc r="D48">
      <v>14546.737999999999</v>
    </oc>
    <nc r="D48">
      <v>15143.228999999999</v>
    </nc>
  </rcc>
  <rcc rId="10616" sId="2">
    <oc r="E48">
      <f>SUM(D48)/C48*100</f>
    </oc>
    <nc r="E48">
      <f>SUM(D48)/C48*100</f>
    </nc>
  </rcc>
  <rcc rId="10617" sId="2">
    <oc r="B49">
      <f>B50+B55</f>
    </oc>
    <nc r="B49">
      <f>B50+B55</f>
    </nc>
  </rcc>
  <rcc rId="10618" sId="2">
    <oc r="C49">
      <f>C50+C55</f>
    </oc>
    <nc r="C49">
      <f>C50+C55</f>
    </nc>
  </rcc>
  <rcc rId="10619" sId="2">
    <oc r="D49">
      <f>D50+D55</f>
    </oc>
    <nc r="D49">
      <f>D50+D55</f>
    </nc>
  </rcc>
  <rcc rId="10620" sId="2">
    <oc r="E49">
      <f>SUM(D49)/C49*100</f>
    </oc>
    <nc r="E49">
      <f>SUM(D49)/C49*100</f>
    </nc>
  </rcc>
  <rcc rId="10621" sId="2" numFmtId="4">
    <oc r="B50">
      <v>140053.823</v>
    </oc>
    <nc r="B50">
      <f>146383.581+90.5</f>
    </nc>
  </rcc>
  <rcc rId="10622" sId="2" numFmtId="4">
    <oc r="C50">
      <v>103094.53</v>
    </oc>
    <nc r="C50">
      <v>104072.05499999999</v>
    </nc>
  </rcc>
  <rcc rId="10623" sId="2" numFmtId="4">
    <oc r="D50">
      <v>88114.789000000004</v>
    </oc>
    <nc r="D50">
      <v>89381.957999999999</v>
    </nc>
  </rcc>
  <rcc rId="10624" sId="2">
    <oc r="E50">
      <f>SUM(D50)/C50*100</f>
    </oc>
    <nc r="E50">
      <f>SUM(D50)/C50*100</f>
    </nc>
  </rcc>
  <rcc rId="10625" sId="2" numFmtId="4">
    <oc r="B51">
      <v>91872.846000000005</v>
    </oc>
    <nc r="B51">
      <f>96802.106+74.2</f>
    </nc>
  </rcc>
  <rcc rId="10626" sId="2" numFmtId="4">
    <oc r="C51">
      <v>67359.904999999999</v>
    </oc>
    <nc r="C51">
      <v>68295.3</v>
    </nc>
  </rcc>
  <rcc rId="10627" sId="2" numFmtId="4">
    <oc r="D51">
      <v>60663.192000000003</v>
    </oc>
    <nc r="D51">
      <v>61164.851000000002</v>
    </nc>
  </rcc>
  <rcc rId="10628" sId="2">
    <oc r="E51">
      <f>SUM(D51)/C51*100</f>
    </oc>
    <nc r="E51">
      <f>SUM(D51)/C51*100</f>
    </nc>
  </rcc>
  <rcc rId="10629" sId="2" numFmtId="4">
    <oc r="B52">
      <v>20226.081999999999</v>
    </oc>
    <nc r="B52">
      <f>21264.482+16.3</f>
    </nc>
  </rcc>
  <rcc rId="10630" sId="2" numFmtId="4">
    <oc r="C52">
      <v>14866.574000000001</v>
    </oc>
    <nc r="C52">
      <v>15064.404</v>
    </nc>
  </rcc>
  <rcc rId="10631" sId="2" numFmtId="4">
    <oc r="D52">
      <v>13159.718000000001</v>
    </oc>
    <nc r="D52">
      <v>13277.391</v>
    </nc>
  </rcc>
  <rcc rId="10632" sId="2">
    <oc r="E52">
      <f>SUM(D52)/C52*100</f>
    </oc>
    <nc r="E52">
      <f>SUM(D52)/C52*100</f>
    </nc>
  </rcc>
  <rcc rId="10633" sId="2" numFmtId="4">
    <oc r="B53">
      <v>5139.152</v>
    </oc>
    <nc r="B53">
      <f>5245.45-5.681</f>
    </nc>
  </rcc>
  <rcc rId="10634" sId="2" numFmtId="4">
    <oc r="C53">
      <v>3253.25</v>
    </oc>
    <nc r="C53">
      <v>3283.55</v>
    </nc>
  </rcc>
  <rcc rId="10635" sId="2" numFmtId="4">
    <oc r="D53">
      <v>2819.2220000000002</v>
    </oc>
    <nc r="D53">
      <v>2833.422</v>
    </nc>
  </rcc>
  <rcc rId="10636" sId="2">
    <oc r="E53">
      <f>SUM(D53)/C53*100</f>
    </oc>
    <nc r="E53">
      <f>SUM(D53)/C53*100</f>
    </nc>
  </rcc>
  <rcc rId="10637" sId="2">
    <oc r="B54">
      <f>SUM(B50)-B51-B52-B53</f>
    </oc>
    <nc r="B54">
      <f>SUM(B50)-B51-B52-B53+5.681</f>
    </nc>
  </rcc>
  <rcc rId="10638" sId="2">
    <oc r="C54">
      <f>SUM(C50)-C51-C52-C53</f>
    </oc>
    <nc r="C54">
      <f>SUM(C50)-C51-C52-C53</f>
    </nc>
  </rcc>
  <rcc rId="10639" sId="2">
    <oc r="D54">
      <f>SUM(D50)-D51-D52-D53</f>
    </oc>
    <nc r="D54">
      <f>SUM(D50)-D51-D52-D53</f>
    </nc>
  </rcc>
  <rcc rId="10640" sId="2">
    <oc r="E54">
      <f>SUM(D54)/C54*100</f>
    </oc>
    <nc r="E54">
      <f>SUM(D54)/C54*100</f>
    </nc>
  </rcc>
  <rcc rId="10641" sId="2" numFmtId="4">
    <oc r="B55">
      <v>19210.224999999999</v>
    </oc>
    <nc r="B55">
      <v>17374.724999999999</v>
    </nc>
  </rcc>
  <rcc rId="10642" sId="2" numFmtId="4">
    <oc r="C55">
      <v>18587.381000000001</v>
    </oc>
    <nc r="C55">
      <v>16751.881000000001</v>
    </nc>
  </rcc>
  <rcc rId="10643" sId="2" numFmtId="4">
    <oc r="D55">
      <v>4434.1149999999998</v>
    </oc>
    <nc r="D55">
      <v>4610.7520000000004</v>
    </nc>
  </rcc>
  <rcc rId="10644" sId="2">
    <oc r="E55">
      <f>SUM(D55)/C55*100</f>
    </oc>
    <nc r="E55">
      <f>SUM(D55)/C55*100</f>
    </nc>
  </rcc>
  <rcc rId="10645" sId="2">
    <oc r="B56">
      <f>B57+B60</f>
    </oc>
    <nc r="B56">
      <f>B57+B60</f>
    </nc>
  </rcc>
  <rcc rId="10646" sId="2">
    <oc r="C56">
      <f>C57+C60</f>
    </oc>
    <nc r="C56">
      <f>C57+C60</f>
    </nc>
  </rcc>
  <rcc rId="10647" sId="2">
    <oc r="D56">
      <f>D57+D60</f>
    </oc>
    <nc r="D56">
      <f>D57+D60</f>
    </nc>
  </rcc>
  <rcc rId="10648" sId="2">
    <oc r="E56">
      <f>SUM(D56)/C56*100</f>
    </oc>
    <nc r="E56">
      <f>SUM(D56)/C56*100</f>
    </nc>
  </rcc>
  <rcc rId="10649" sId="2" numFmtId="4">
    <oc r="B57">
      <v>309658.48</v>
    </oc>
    <nc r="B57">
      <v>345485.049</v>
    </nc>
  </rcc>
  <rcc rId="10650" sId="2" numFmtId="4">
    <oc r="C57">
      <v>277340.85800000001</v>
    </oc>
    <nc r="C57">
      <v>305403.19900000002</v>
    </nc>
  </rcc>
  <rcc rId="10651" sId="2">
    <oc r="D57">
      <f>135802.56+1065.976</f>
    </oc>
    <nc r="D57">
      <f>142942.391+205.247</f>
    </nc>
  </rcc>
  <rcc rId="10652" sId="2">
    <oc r="E57">
      <f>SUM(D57)/C57*100</f>
    </oc>
    <nc r="E57">
      <f>SUM(D57)/C57*100</f>
    </nc>
  </rcc>
  <rcc rId="10653" sId="2" numFmtId="4">
    <oc r="D58">
      <v>20129.669999999998</v>
    </oc>
    <nc r="D58">
      <f>20129.67+0.712</f>
    </nc>
  </rcc>
  <rcc rId="10654" sId="2">
    <oc r="E58">
      <f>SUM(D58)/C58*100</f>
    </oc>
    <nc r="E58">
      <f>SUM(D58)/C58*100</f>
    </nc>
  </rcc>
  <rcc rId="10655" sId="2">
    <oc r="B59">
      <f>SUM(B57)-B58</f>
    </oc>
    <nc r="B59">
      <f>SUM(B57)-B58</f>
    </nc>
  </rcc>
  <rcc rId="10656" sId="2">
    <oc r="C59">
      <f>SUM(C57)-C58</f>
    </oc>
    <nc r="C59">
      <f>SUM(C57)-C58</f>
    </nc>
  </rcc>
  <rcc rId="10657" sId="2">
    <oc r="D59">
      <f>SUM(D57)-D58</f>
    </oc>
    <nc r="D59">
      <f>SUM(D57)-D58</f>
    </nc>
  </rcc>
  <rcc rId="10658" sId="2">
    <oc r="E59">
      <f>SUM(D59)/C59*100</f>
    </oc>
    <nc r="E59">
      <f>SUM(D59)/C59*100</f>
    </nc>
  </rcc>
  <rcc rId="10659" sId="2" numFmtId="4">
    <oc r="B60">
      <v>242038.32800000001</v>
    </oc>
    <nc r="B60">
      <v>205120.25700000001</v>
    </nc>
  </rcc>
  <rcc rId="10660" sId="2" numFmtId="4">
    <oc r="C60">
      <v>224828.82800000001</v>
    </oc>
    <nc r="C60">
      <v>186097.88</v>
    </nc>
  </rcc>
  <rcc rId="10661" sId="2" numFmtId="4">
    <oc r="D60">
      <v>77013.460999999996</v>
    </oc>
    <nc r="D60">
      <v>84251.739000000001</v>
    </nc>
  </rcc>
  <rcc rId="10662" sId="2">
    <oc r="E60">
      <f>SUM(D60)/C60*100</f>
    </oc>
    <nc r="E60">
      <f>SUM(D60)/C60*100</f>
    </nc>
  </rcc>
  <rcc rId="10663" sId="2">
    <oc r="B61">
      <f>SUM(B62)</f>
    </oc>
    <nc r="B61">
      <f>SUM(B62)</f>
    </nc>
  </rcc>
  <rcc rId="10664" sId="2">
    <oc r="C61">
      <f>SUM(C62)</f>
    </oc>
    <nc r="C61">
      <f>SUM(C62)</f>
    </nc>
  </rcc>
  <rcc rId="10665" sId="2">
    <oc r="D61">
      <f>SUM(D62)</f>
    </oc>
    <nc r="D61">
      <f>SUM(D62)</f>
    </nc>
  </rcc>
  <rcc rId="10666" sId="2">
    <oc r="E61">
      <f>SUM(D61)/C61*100</f>
    </oc>
    <nc r="E61">
      <f>SUM(D61)/C61*100</f>
    </nc>
  </rcc>
  <rcc rId="10667" sId="2" numFmtId="4">
    <oc r="B62">
      <v>224402.86199999999</v>
    </oc>
    <nc r="B62">
      <f>187125.917-3713.717</f>
    </nc>
  </rcc>
  <rcc rId="10668" sId="2" numFmtId="4">
    <oc r="C62">
      <v>173822.185</v>
    </oc>
    <nc r="C62">
      <f>150605.224-2713.717</f>
    </nc>
  </rcc>
  <rcc rId="10669" sId="2">
    <oc r="D62">
      <f>43148.374+1844.329</f>
    </oc>
    <nc r="D62">
      <f>48056.535+104.178</f>
    </nc>
  </rcc>
  <rcc rId="10670" sId="2">
    <oc r="E62">
      <f>SUM(D62)/C62*100</f>
    </oc>
    <nc r="E62">
      <f>SUM(D62)/C62*100</f>
    </nc>
  </rcc>
  <rcc rId="10671" sId="2">
    <oc r="B63">
      <f>SUM(B64:B65)</f>
    </oc>
    <nc r="B63">
      <f>SUM(B64:B65)</f>
    </nc>
  </rcc>
  <rcc rId="10672" sId="2">
    <oc r="C63">
      <f>SUM(C64:C65)</f>
    </oc>
    <nc r="C63">
      <f>SUM(C64:C65)</f>
    </nc>
  </rcc>
  <rcc rId="10673" sId="2">
    <oc r="D63">
      <f>SUM(D64:D65)</f>
    </oc>
    <nc r="D63">
      <f>SUM(D64:D65)</f>
    </nc>
  </rcc>
  <rcc rId="10674" sId="2">
    <oc r="E63">
      <f>SUM(D63)/C63*100</f>
    </oc>
    <nc r="E63">
      <f>SUM(D63)/C63*100</f>
    </nc>
  </rcc>
  <rcc rId="10675" sId="2" numFmtId="4">
    <oc r="B64">
      <v>68151.377999999997</v>
    </oc>
    <nc r="B64">
      <v>97630.315000000002</v>
    </nc>
  </rcc>
  <rcc rId="10676" sId="2" numFmtId="4">
    <oc r="C64">
      <v>63501.377999999997</v>
    </oc>
    <nc r="C64">
      <v>91480.315000000002</v>
    </nc>
  </rcc>
  <rcc rId="10677" sId="2" numFmtId="4">
    <oc r="D64">
      <f>56659.789+1600</f>
    </oc>
    <nc r="D64">
      <v>58326.364000000001</v>
    </nc>
  </rcc>
  <rcc rId="10678" sId="2">
    <oc r="E64">
      <f>SUM(D64)/C64*100</f>
    </oc>
    <nc r="E64">
      <f>SUM(D64)/C64*100</f>
    </nc>
  </rcc>
  <rcc rId="10679" sId="2" numFmtId="4">
    <oc r="B65">
      <v>94763.368000000002</v>
    </oc>
    <nc r="B65">
      <f>83960.734+2012.603</f>
    </nc>
  </rcc>
  <rcc rId="10680" sId="2" numFmtId="4">
    <oc r="C65">
      <v>94763.368000000002</v>
    </oc>
    <nc r="C65">
      <f>81601.431+2012.603</f>
    </nc>
  </rcc>
  <rcc rId="10681" sId="2">
    <oc r="E65">
      <f>SUM(D65)/C65*100</f>
    </oc>
    <nc r="E65">
      <f>SUM(D65)/C65*100</f>
    </nc>
  </rcc>
  <rcc rId="10682" sId="2">
    <oc r="B66">
      <f>SUM(B67:B67)</f>
    </oc>
    <nc r="B66">
      <f>SUM(B67:B67)</f>
    </nc>
  </rcc>
  <rcc rId="10683" sId="2">
    <oc r="C66">
      <f>SUM(C67:C67)</f>
    </oc>
    <nc r="C66">
      <f>SUM(C67:C67)</f>
    </nc>
  </rcc>
  <rcc rId="10684" sId="2">
    <oc r="D66">
      <f>SUM(D67:D67)</f>
    </oc>
    <nc r="D66">
      <f>SUM(D67:D67)</f>
    </nc>
  </rcc>
  <rcc rId="10685" sId="2">
    <oc r="E66">
      <f>SUM(D66)/C66*100</f>
    </oc>
    <nc r="E66">
      <f>SUM(D66)/C66*100</f>
    </nc>
  </rcc>
  <rcc rId="10686" sId="2" numFmtId="4">
    <oc r="B67">
      <v>14756.181</v>
    </oc>
    <nc r="B67">
      <v>15068.325999999999</v>
    </nc>
  </rcc>
  <rcc rId="10687" sId="2" numFmtId="4">
    <oc r="C67">
      <v>14756.181</v>
    </oc>
    <nc r="C67">
      <v>15068.325999999999</v>
    </nc>
  </rcc>
  <rcc rId="10688" sId="2">
    <oc r="E67">
      <f>SUM(D67)/C67*100</f>
    </oc>
    <nc r="E67">
      <f>SUM(D67)/C67*100</f>
    </nc>
  </rcc>
  <rcc rId="10689" sId="2">
    <oc r="B68">
      <f>SUM(B69)+B72</f>
    </oc>
    <nc r="B68">
      <f>SUM(B69)+B72</f>
    </nc>
  </rcc>
  <rcc rId="10690" sId="2">
    <oc r="C68">
      <f>SUM(C69)+C72</f>
    </oc>
    <nc r="C68">
      <f>SUM(C69)+C72</f>
    </nc>
  </rcc>
  <rcc rId="10691" sId="2">
    <oc r="D68">
      <f>SUM(D69)+D72</f>
    </oc>
    <nc r="D68">
      <f>SUM(D69)+D72</f>
    </nc>
  </rcc>
  <rcc rId="10692" sId="2">
    <oc r="E68">
      <f>SUM(D68)/C68*100</f>
    </oc>
    <nc r="E68">
      <f>SUM(D68)/C68*100</f>
    </nc>
  </rcc>
  <rcc rId="10693" sId="2" numFmtId="4">
    <oc r="D69">
      <v>5983.8339999999998</v>
    </oc>
    <nc r="D69">
      <v>6017.8969999999999</v>
    </nc>
  </rcc>
  <rcc rId="10694" sId="2">
    <oc r="E69">
      <f>SUM(D69)/C69*100</f>
    </oc>
    <nc r="E69">
      <f>SUM(D69)/C69*100</f>
    </nc>
  </rcc>
  <rcc rId="10695" sId="2" numFmtId="4">
    <oc r="D70">
      <v>6.617</v>
    </oc>
    <nc r="D70">
      <v>6.6619999999999999</v>
    </nc>
  </rcc>
  <rcc rId="10696" sId="2">
    <oc r="E70">
      <f>SUM(D70)/C70*100</f>
    </oc>
    <nc r="E70">
      <f>SUM(D70)/C70*100</f>
    </nc>
  </rcc>
  <rcc rId="10697" sId="2">
    <oc r="B71">
      <f>SUM(B69)-B70</f>
    </oc>
    <nc r="B71">
      <f>SUM(B69)-B70</f>
    </nc>
  </rcc>
  <rcc rId="10698" sId="2">
    <oc r="C71">
      <f>SUM(C69)-C70</f>
    </oc>
    <nc r="C71">
      <f>SUM(C69)-C70</f>
    </nc>
  </rcc>
  <rcc rId="10699" sId="2">
    <oc r="D71">
      <f>SUM(D69)-D70</f>
    </oc>
    <nc r="D71">
      <f>SUM(D69)-D70</f>
    </nc>
  </rcc>
  <rcc rId="10700" sId="2">
    <oc r="E71">
      <f>SUM(D71)/C71*100</f>
    </oc>
    <nc r="E71">
      <f>SUM(D71)/C71*100</f>
    </nc>
  </rcc>
  <rcc rId="10701" sId="2">
    <oc r="E72">
      <f>SUM(D72)/C72*100</f>
    </oc>
    <nc r="E72">
      <f>SUM(D72)/C72*100</f>
    </nc>
  </rcc>
  <rcc rId="10702" sId="2">
    <oc r="E73">
      <f>SUM(D73)/C73*100</f>
    </oc>
    <nc r="E73">
      <f>SUM(D73)/C73*100</f>
    </nc>
  </rcc>
  <rcc rId="10703" sId="2" numFmtId="4">
    <oc r="D74">
      <v>37386.667000000001</v>
    </oc>
    <nc r="D74">
      <v>38882.133000000002</v>
    </nc>
  </rcc>
  <rcc rId="10704" sId="2">
    <oc r="E74">
      <f>SUM(D74)/C74*100</f>
    </oc>
    <nc r="E74">
      <f>SUM(D74)/C74*100</f>
    </nc>
  </rcc>
  <rcc rId="10705" sId="2">
    <oc r="B75">
      <f>SUM(B76)+B80</f>
    </oc>
    <nc r="B75">
      <f>SUM(B76)+B80</f>
    </nc>
  </rcc>
  <rcc rId="10706" sId="2">
    <oc r="C75">
      <f>SUM(C76)+C80</f>
    </oc>
    <nc r="C75">
      <f>SUM(C76)+C80</f>
    </nc>
  </rcc>
  <rcc rId="10707" sId="2">
    <oc r="D75">
      <f>SUM(D76)+D80</f>
    </oc>
    <nc r="D75">
      <f>SUM(D76)+D80</f>
    </nc>
  </rcc>
  <rcc rId="10708" sId="2">
    <oc r="E75">
      <f>SUM(D75)/C75*100</f>
    </oc>
    <nc r="E75">
      <f>SUM(D75)/C75*100</f>
    </nc>
  </rcc>
  <rcc rId="10709" sId="2" numFmtId="4">
    <oc r="B76">
      <v>18151.616999999998</v>
    </oc>
    <nc r="B76">
      <v>63496.05</v>
    </nc>
  </rcc>
  <rcc rId="10710" sId="2" numFmtId="4">
    <oc r="C76">
      <f>7221.396+3356.57+2191.219</f>
    </oc>
    <nc r="C76">
      <v>23013.633000000002</v>
    </nc>
  </rcc>
  <rcc rId="10711" sId="2">
    <oc r="D76">
      <f>2478.204+19.271+122.656+409.209-196.596+50.784+116.433</f>
    </oc>
    <nc r="D76">
      <f>3029.929+49.341</f>
    </nc>
  </rcc>
  <rcc rId="10712" sId="2">
    <oc r="E76">
      <f>SUM(D76)/C76*100</f>
    </oc>
    <nc r="E76">
      <f>SUM(D76)/C76*100</f>
    </nc>
  </rcc>
  <rcc rId="10713" sId="2">
    <oc r="B79">
      <f>SUM(B76)-B77-B78</f>
    </oc>
    <nc r="B79">
      <f>SUM(B76)-B77-B78</f>
    </nc>
  </rcc>
  <rcc rId="10714" sId="2">
    <oc r="C79">
      <f>1359.699+75</f>
    </oc>
    <nc r="C79">
      <f>1359.699+75</f>
    </nc>
  </rcc>
  <rcc rId="10715" sId="2">
    <oc r="D79">
      <f>SUM(D76)-D77-D78</f>
    </oc>
    <nc r="D79">
      <f>SUM(D76)-D77-D78</f>
    </nc>
  </rcc>
  <rcc rId="10716" sId="2">
    <oc r="E79">
      <f>SUM(D79)/C79*100</f>
    </oc>
    <nc r="E79">
      <f>SUM(D79)/C79*100</f>
    </nc>
  </rcc>
  <rcc rId="10717" sId="2">
    <oc r="B80">
      <f>44017.8+3035.586+19551.056</f>
    </oc>
    <nc r="B80">
      <f>19551.056+49108.3+3035.586</f>
    </nc>
  </rcc>
  <rcc rId="10718" sId="2">
    <oc r="C80">
      <f>14503.889+1248.275+44017.8</f>
    </oc>
    <nc r="C80">
      <f>43903.3+1201.525+14503.889</f>
    </nc>
  </rcc>
  <rcc rId="10719" sId="2">
    <oc r="D80">
      <f>43595.3+14.933+62.821</f>
    </oc>
    <nc r="D80">
      <f>116.82+43595.3+20.806</f>
    </nc>
  </rcc>
  <rcc rId="10720" sId="2">
    <oc r="E80">
      <f>SUM(D80)/C80*100</f>
    </oc>
    <nc r="E80">
      <f>SUM(D80)/C80*100</f>
    </nc>
  </rcc>
  <rcc rId="10721" sId="2">
    <oc r="E81">
      <f>SUM(D81)/C81*100</f>
    </oc>
    <nc r="E81">
      <f>SUM(D81)/C81*100</f>
    </nc>
  </rcc>
  <rcc rId="10722" sId="2">
    <oc r="B82">
      <f>B5+B14+B23+B35+B42+B49+B56+B61+B63+B66+B68+B73+B74+B75+B81</f>
    </oc>
    <nc r="B82">
      <f>B5+B14+B23+B35+B42+B49+B56+B61+B63+B66+B68+B73+B74+B75+B81</f>
    </nc>
  </rcc>
  <rcc rId="10723" sId="2">
    <oc r="C82">
      <f>C5+C14+C23+C35+C42+C49+C56+C61+C63+C66+C68+C73+C74+C75+C81</f>
    </oc>
    <nc r="C82">
      <f>C5+C14+C23+C35+C42+C49+C56+C61+C63+C66+C68+C73+C74+C75+C81</f>
    </nc>
  </rcc>
  <rcc rId="10724" sId="2">
    <oc r="D82">
      <f>D5+D14+D23+D35+D42+D49+D56+D61+D63+D66+D68+D73+D74+D75+D81</f>
    </oc>
    <nc r="D82">
      <f>D5+D14+D23+D35+D42+D49+D56+D61+D63+D66+D68+D73+D74+D75+D81</f>
    </nc>
  </rcc>
  <rcc rId="10725" sId="2">
    <oc r="E82">
      <f>SUM(D82)/C82*100</f>
    </oc>
    <nc r="E82">
      <f>SUM(D82)/C82*100</f>
    </nc>
  </rcc>
  <rcc rId="10726" sId="2">
    <oc r="B83">
      <f>B6+B15+B24+B36+B43+B50+B57+B64+B69+B76+B74</f>
    </oc>
    <nc r="B83">
      <f>B6+B15+B24+B36+B43+B50+B57+B64+B69+B76+B74</f>
    </nc>
  </rcc>
  <rcc rId="10727" sId="2">
    <oc r="C83">
      <f>C6+C15+C24+C36+C43+C50+C57+C64+C69+C76+C74</f>
    </oc>
    <nc r="C83">
      <f>C6+C15+C24+C36+C43+C50+C57+C64+C69+C76+C74</f>
    </nc>
  </rcc>
  <rcc rId="10728" sId="2">
    <oc r="D83">
      <f>D6+D15+D24+D36+D43+D50+D57+D64+D69+D76+D74</f>
    </oc>
    <nc r="D83">
      <f>D6+D15+D24+D36+D43+D50+D57+D64+D69+D76+D74</f>
    </nc>
  </rcc>
  <rcc rId="10729" sId="2">
    <oc r="E83">
      <f>SUM(D83)/C83*100</f>
    </oc>
    <nc r="E83">
      <f>SUM(D83)/C83*100</f>
    </nc>
  </rcc>
  <rcc rId="10730" sId="2">
    <oc r="B84">
      <f>B7+B16+B25+B37+B44+B51+B77</f>
    </oc>
    <nc r="B84">
      <f>B7+B16+B25+B37+B44+B51+B77</f>
    </nc>
  </rcc>
  <rcc rId="10731" sId="2">
    <oc r="C84">
      <f>C7+C16+C25+C37+C44+C51+C77</f>
    </oc>
    <nc r="C84">
      <f>C7+C16+C25+C37+C44+C51+C77</f>
    </nc>
  </rcc>
  <rcc rId="10732" sId="2">
    <oc r="D84">
      <f>D7+D16+D25+D37+D44+D51+D77</f>
    </oc>
    <nc r="D84">
      <f>D7+D16+D25+D37+D44+D51+D77</f>
    </nc>
  </rcc>
  <rcc rId="10733" sId="2">
    <oc r="E84">
      <f>SUM(D84)/C84*100</f>
    </oc>
    <nc r="E84">
      <f>SUM(D84)/C84*100</f>
    </nc>
  </rcc>
  <rcc rId="10734" sId="2">
    <oc r="B85">
      <f>B8+B17+B26+B38+B45+B52+B78</f>
    </oc>
    <nc r="B85">
      <f>B8+B17+B26+B38+B45+B52+B78</f>
    </nc>
  </rcc>
  <rcc rId="10735" sId="2">
    <oc r="C85">
      <f>C8+C17+C26+C38+C45+C52+C78</f>
    </oc>
    <nc r="C85">
      <f>C8+C17+C26+C38+C45+C52+C78</f>
    </nc>
  </rcc>
  <rcc rId="10736" sId="2">
    <oc r="D85">
      <f>D8+D17+D26+D38+D45+D52+D78</f>
    </oc>
    <nc r="D85">
      <f>D8+D17+D26+D38+D45+D52+D78</f>
    </nc>
  </rcc>
  <rcc rId="10737" sId="2">
    <oc r="E85">
      <f>SUM(D85)/C85*100</f>
    </oc>
    <nc r="E85">
      <f>SUM(D85)/C85*100</f>
    </nc>
  </rcc>
  <rcc rId="10738" sId="2">
    <oc r="B86">
      <f>B70+B11+B20+B29+B39+B46+B53+B58</f>
    </oc>
    <nc r="B86">
      <f>B70+B11+B20+B29+B39+B46+B53+B58</f>
    </nc>
  </rcc>
  <rcc rId="10739" sId="2">
    <oc r="C86">
      <f>C70+C11+C20+C29+C39+C46+C53+C58</f>
    </oc>
    <nc r="C86">
      <f>C70+C11+C20+C29+C39+C46+C53+C58</f>
    </nc>
  </rcc>
  <rcc rId="10740" sId="2">
    <oc r="D86">
      <f>D70+D11+D20+D29+D39+D46+D53+D58</f>
    </oc>
    <nc r="D86">
      <f>D70+D11+D20+D29+D39+D46+D53+D58</f>
    </nc>
  </rcc>
  <rcc rId="10741" sId="2">
    <oc r="E86">
      <f>SUM(D86)/C86*100</f>
    </oc>
    <nc r="E86">
      <f>SUM(D86)/C86*100</f>
    </nc>
  </rcc>
  <rcc rId="10742" sId="2">
    <oc r="B87">
      <f>B83-B84-B85-B86</f>
    </oc>
    <nc r="B87">
      <f>B83-B84-B85-B86</f>
    </nc>
  </rcc>
  <rcc rId="10743" sId="2">
    <oc r="C87">
      <f>C83-C84-C85-C86</f>
    </oc>
    <nc r="C87">
      <f>C83-C84-C85-C86</f>
    </nc>
  </rcc>
  <rcc rId="10744" sId="2">
    <oc r="D87">
      <f>D83-D84-D85-D86</f>
    </oc>
    <nc r="D87">
      <f>D83-D84-D85-D86</f>
    </nc>
  </rcc>
  <rcc rId="10745" sId="2">
    <oc r="E87">
      <f>SUM(D87)/C87*100</f>
    </oc>
    <nc r="E87">
      <f>SUM(D87)/C87*100</f>
    </nc>
  </rcc>
  <rcc rId="10746" sId="2">
    <oc r="B88">
      <f>B13+B22+B41+B34+B55+B60+B62+B65+B67+B72+B80+B48</f>
    </oc>
    <nc r="B88">
      <f>B13+B22+B41+B34+B55+B60+B62+B65+B67+B72+B80+B48</f>
    </nc>
  </rcc>
  <rcc rId="10747" sId="2">
    <oc r="C88">
      <f>C13+C22+C41+C34+C55+C60+C62+C65+C67+C72+C80+C48</f>
    </oc>
    <nc r="C88">
      <f>C13+C22+C41+C34+C55+C60+C62+C65+C67+C72+C80+C48</f>
    </nc>
  </rcc>
  <rcc rId="10748" sId="2">
    <oc r="D88">
      <f>D13+D22+D41+D34+D55+D60+D62+D65+D67+D72+D80+D48</f>
    </oc>
    <nc r="D88">
      <f>D13+D22+D41+D34+D55+D60+D62+D65+D67+D72+D80+D48</f>
    </nc>
  </rcc>
  <rcc rId="10749" sId="2">
    <oc r="E88">
      <f>SUM(D88)/C88*100</f>
    </oc>
    <nc r="E88">
      <f>SUM(D88)/C88*100</f>
    </nc>
  </rcc>
  <rcc rId="10750" sId="2">
    <oc r="B89">
      <f>SUM(B81)</f>
    </oc>
    <nc r="B89">
      <f>SUM(B81)</f>
    </nc>
  </rcc>
  <rcc rId="10751" sId="2">
    <oc r="C89">
      <f>SUM(C81)</f>
    </oc>
    <nc r="C89">
      <f>SUM(C81)</f>
    </nc>
  </rcc>
  <rcc rId="10752" sId="2">
    <oc r="D89">
      <f>SUM(D81)</f>
    </oc>
    <nc r="D89">
      <f>SUM(D81)</f>
    </nc>
  </rcc>
  <rcc rId="10753" sId="2">
    <oc r="E89">
      <f>SUM(D89)/C89*100</f>
    </oc>
    <nc r="E89">
      <f>SUM(D89)/C89*100</f>
    </nc>
  </rcc>
  <rcc rId="10754" sId="2">
    <oc r="B90">
      <f>SUM(B73)</f>
    </oc>
    <nc r="B90">
      <f>SUM(B73)</f>
    </nc>
  </rcc>
  <rcc rId="10755" sId="2">
    <oc r="C90">
      <f>SUM(C73)</f>
    </oc>
    <nc r="C90">
      <f>SUM(C73)</f>
    </nc>
  </rcc>
  <rcc rId="10756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10082" sId="1">
    <oc r="D6">
      <f>636498.351+24474.569</f>
    </oc>
    <nc r="D6">
      <f>662545.974+8</f>
    </nc>
  </rcc>
  <rcc rId="10083" sId="1" numFmtId="4">
    <oc r="D7">
      <f>420920.978+19717.015</f>
    </oc>
    <nc r="D7">
      <v>440648.99300000002</v>
    </nc>
  </rcc>
  <rcc rId="10084" sId="1" numFmtId="4">
    <oc r="D8">
      <f>93683.961+4317.051</f>
    </oc>
    <nc r="D8">
      <v>98003.411999999997</v>
    </nc>
  </rcc>
  <rcc rId="10085" sId="1" numFmtId="4">
    <oc r="D9">
      <v>33.374000000000002</v>
    </oc>
    <nc r="D9">
      <v>34.277000000000001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0341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по15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22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10342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15 сентября,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22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fmt sheetId="1" sqref="C44:D49">
    <dxf>
      <fill>
        <patternFill patternType="none">
          <bgColor auto="1"/>
        </patternFill>
      </fill>
    </dxf>
  </rfmt>
  <rcc rId="9463" sId="1" numFmtId="4">
    <oc r="C44">
      <v>24804.954000000002</v>
    </oc>
    <nc r="C44">
      <v>27901.531999999999</v>
    </nc>
  </rcc>
  <rcc rId="9464" sId="1" numFmtId="4">
    <oc r="C45">
      <v>5463.5</v>
    </oc>
    <nc r="C45">
      <v>6145.0529999999999</v>
    </nc>
  </rcc>
  <rcc rId="9465" sId="1" numFmtId="4">
    <oc r="C46">
      <v>3388.3270000000002</v>
    </oc>
    <nc r="C46">
      <v>3583.739</v>
    </nc>
  </rcc>
  <rcc rId="9466" sId="1">
    <oc r="C76">
      <f>7221.396+3356.57</f>
    </oc>
    <nc r="C76">
      <f>7221.396+3356.57+2191.219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9765" sId="1">
    <oc r="D6">
      <f>632067.822+367.873</f>
    </oc>
    <nc r="D6">
      <f>636498.351+24474.569</f>
    </nc>
  </rcc>
  <rcc rId="9766" sId="1" numFmtId="4">
    <oc r="D7">
      <v>419270.02</v>
    </oc>
    <nc r="D7">
      <f>420920.978+19717.015</f>
    </nc>
  </rcc>
  <rcc rId="9767" sId="1" numFmtId="4">
    <oc r="D8">
      <v>93331.745999999999</v>
    </oc>
    <nc r="D8">
      <f>93683.961+4317.051</f>
    </nc>
  </rcc>
  <rcc rId="9768" sId="1" numFmtId="4">
    <oc r="D9">
      <v>30.468</v>
    </oc>
    <nc r="D9">
      <v>33.374000000000002</v>
    </nc>
  </rcc>
  <rcc rId="9769" sId="1" numFmtId="4">
    <oc r="D10">
      <v>27019.757000000001</v>
    </oc>
    <nc r="D10">
      <v>27858.26</v>
    </nc>
  </rcc>
  <rcc rId="9770" sId="1" numFmtId="4">
    <oc r="D11">
      <f>48595.476+367.873</f>
    </oc>
    <nc r="D11">
      <v>49232.260999999999</v>
    </nc>
  </rcc>
  <rcc rId="9771" sId="1">
    <oc r="D15">
      <f>305675.526+19417</f>
    </oc>
    <nc r="D15">
      <f>309849.761+585.338</f>
    </nc>
  </rcc>
  <rcc rId="9772" sId="1" numFmtId="4">
    <oc r="D36">
      <v>75192.741999999998</v>
    </oc>
    <nc r="D36">
      <f>75678.377+63.952</f>
    </nc>
  </rcc>
  <rcc rId="9773" sId="1" numFmtId="4">
    <oc r="D37">
      <v>38672.720000000001</v>
    </oc>
    <nc r="D37">
      <v>38717.053999999996</v>
    </nc>
  </rcc>
  <rcc rId="9774" sId="1" numFmtId="4">
    <oc r="D38">
      <v>8719.4169999999995</v>
    </oc>
    <nc r="D38">
      <v>8729.1710000000003</v>
    </nc>
  </rcc>
  <rcc rId="9775" sId="1" numFmtId="4">
    <oc r="D39">
      <v>3414.0129999999999</v>
    </oc>
    <nc r="D39">
      <f>3442.434+31.551</f>
    </nc>
  </rcc>
  <rcc rId="9776" sId="1">
    <oc r="D43">
      <f>49126.968</f>
    </oc>
    <nc r="D43">
      <f>49990.976+423.453</f>
    </nc>
  </rcc>
  <rfmt sheetId="1" sqref="C44:D48">
    <dxf>
      <fill>
        <patternFill patternType="solid">
          <bgColor rgb="FFFFFF00"/>
        </patternFill>
      </fill>
    </dxf>
  </rfmt>
  <rcc rId="9777" sId="1" numFmtId="4">
    <oc r="C50">
      <v>102953.989</v>
    </oc>
    <nc r="C50">
      <v>103094.53</v>
    </nc>
  </rcc>
  <rcc rId="9778" sId="1" numFmtId="4">
    <oc r="D50">
      <v>83595.941000000006</v>
    </oc>
    <nc r="D50">
      <v>84572.448000000004</v>
    </nc>
  </rcc>
  <rcc rId="9779" sId="1" numFmtId="4">
    <oc r="D51">
      <v>57630.271999999997</v>
    </oc>
    <nc r="D51">
      <v>58046.186000000002</v>
    </nc>
  </rcc>
  <rcc rId="9780" sId="1" numFmtId="4">
    <oc r="C52">
      <v>14883.635</v>
    </oc>
    <nc r="C52">
      <v>14866.574000000001</v>
    </nc>
  </rcc>
  <rcc rId="9781" sId="1" numFmtId="4">
    <oc r="D52">
      <v>12543.215</v>
    </oc>
    <nc r="D52">
      <v>12624.45</v>
    </nc>
  </rcc>
  <rcc rId="9782" sId="1" numFmtId="4">
    <oc r="C53">
      <v>3246.2330000000002</v>
    </oc>
    <nc r="C53">
      <v>3253.25</v>
    </nc>
  </rcc>
  <rcc rId="9783" sId="1" numFmtId="4">
    <oc r="D53">
      <v>2706.7820000000002</v>
    </oc>
    <nc r="D53">
      <v>2807.9960000000001</v>
    </nc>
  </rcc>
  <rcc rId="9784" sId="1">
    <oc r="D57">
      <f>123531.922+152.287</f>
    </oc>
    <nc r="D57">
      <f>130910.104+727.648</f>
    </nc>
  </rcc>
  <rcc rId="9785" sId="1" numFmtId="4">
    <oc r="D58">
      <v>18321.067999999999</v>
    </oc>
    <nc r="D58">
      <v>20125</v>
    </nc>
  </rcc>
  <rcc rId="9786" sId="1" numFmtId="4">
    <oc r="D64">
      <v>56472.828000000001</v>
    </oc>
    <nc r="D64">
      <v>56608.712</v>
    </nc>
  </rcc>
  <rcc rId="9787" sId="1" numFmtId="4">
    <oc r="D69">
      <v>5452.7110000000002</v>
    </oc>
    <nc r="D69">
      <v>5983.8339999999998</v>
    </nc>
  </rcc>
  <rcc rId="9788" sId="1" numFmtId="4">
    <oc r="D70">
      <v>6.6029999999999998</v>
    </oc>
    <nc r="D70">
      <v>6.617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10479" sId="1">
    <oc r="C62">
      <f>150605.224-3713.717</f>
    </oc>
    <nc r="C62">
      <f>150605.224-2713.717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10427" sId="1" numFmtId="4">
    <oc r="B76">
      <v>18151.616999999998</v>
    </oc>
    <nc r="B76">
      <v>63496.05</v>
    </nc>
  </rcc>
  <rcc rId="10428" sId="1" numFmtId="4">
    <oc r="C76">
      <f>7221.396+3356.57+2191.219</f>
    </oc>
    <nc r="C76">
      <v>23013.633000000002</v>
    </nc>
  </rcc>
  <rcc rId="10429" sId="1">
    <oc r="D76">
      <f>2478.204+19.271+122.656+409.209-196.596+50.784+116.433</f>
    </oc>
    <nc r="D76">
      <f>3029.929+49.341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0432" sId="1" numFmtId="4">
    <oc r="B55">
      <v>19210.224999999999</v>
    </oc>
    <nc r="B55">
      <v>17374.724999999999</v>
    </nc>
  </rcc>
  <rcc rId="10433" sId="1" numFmtId="4">
    <oc r="C55">
      <v>18587.381000000001</v>
    </oc>
    <nc r="C55">
      <v>16751.881000000001</v>
    </nc>
  </rcc>
  <rcc rId="10434" sId="1" numFmtId="4">
    <oc r="D55">
      <v>4434.1149999999998</v>
    </oc>
    <nc r="D55">
      <v>4610.7520000000004</v>
    </nc>
  </rcc>
  <rcc rId="10435" sId="1" numFmtId="4">
    <oc r="B13">
      <v>100693.255</v>
    </oc>
    <nc r="B13">
      <v>100660.22100000001</v>
    </nc>
  </rcc>
  <rcc rId="10436" sId="1" numFmtId="4">
    <oc r="C13">
      <v>93391.991999999998</v>
    </oc>
    <nc r="C13">
      <v>93358.957999999999</v>
    </nc>
  </rcc>
  <rcc rId="10437" sId="1" numFmtId="4">
    <oc r="D13">
      <v>53931.523999999998</v>
    </oc>
    <nc r="D13">
      <f>56839.995+594.85</f>
    </nc>
  </rcc>
  <rcc rId="10438" sId="1" numFmtId="4">
    <oc r="B22">
      <v>28052.287</v>
    </oc>
    <nc r="B22">
      <v>29679.321</v>
    </nc>
  </rcc>
  <rcc rId="10439" sId="1" numFmtId="4">
    <oc r="C22">
      <v>28052.287</v>
    </oc>
    <nc r="C22">
      <v>24335.523000000001</v>
    </nc>
  </rcc>
  <rcc rId="10440" sId="1">
    <oc r="D22">
      <f>16479.098+65.342</f>
    </oc>
    <nc r="D22">
      <f>16544.44+85</f>
    </nc>
  </rcc>
  <rcc rId="10441" sId="1" numFmtId="4">
    <oc r="B34">
      <v>5096.8119999999999</v>
    </oc>
    <nc r="B34">
      <v>5438.1120000000001</v>
    </nc>
  </rcc>
  <rcc rId="10442" sId="1" numFmtId="4">
    <oc r="D34">
      <v>1608.4459999999999</v>
    </oc>
    <nc r="D34">
      <f>1616.446+236.694</f>
    </nc>
  </rcc>
  <rcc rId="10443" sId="1" numFmtId="4">
    <oc r="B41">
      <v>19660.345000000001</v>
    </oc>
    <nc r="B41">
      <v>23648.498</v>
    </nc>
  </rcc>
  <rcc rId="10444" sId="1" numFmtId="4">
    <oc r="C41">
      <v>16965.865000000002</v>
    </oc>
    <nc r="C41">
      <v>16024.662</v>
    </nc>
  </rcc>
  <rcc rId="10445" sId="1">
    <oc r="D41">
      <f>6214.208+18.156</f>
    </oc>
    <nc r="D41">
      <f>9013.708+108.252</f>
    </nc>
  </rcc>
  <rcc rId="10446" sId="1" numFmtId="4">
    <oc r="B48">
      <v>35976.713000000003</v>
    </oc>
    <nc r="B48">
      <v>37808.512999999999</v>
    </nc>
  </rcc>
  <rcc rId="10447" sId="1" numFmtId="4">
    <oc r="C48">
      <v>35976.713000000003</v>
    </oc>
    <nc r="C48">
      <v>35814.512999999999</v>
    </nc>
  </rcc>
  <rcc rId="10448" sId="1" numFmtId="4">
    <oc r="D48">
      <v>14546.737999999999</v>
    </oc>
    <nc r="D48">
      <v>15143.228999999999</v>
    </nc>
  </rcc>
  <rcc rId="10449" sId="1" numFmtId="4">
    <oc r="B60">
      <v>242038.32800000001</v>
    </oc>
    <nc r="B60">
      <v>205120.25700000001</v>
    </nc>
  </rcc>
  <rcc rId="10450" sId="1" numFmtId="4">
    <oc r="C60">
      <v>224828.82800000001</v>
    </oc>
    <nc r="C60">
      <v>186097.88</v>
    </nc>
  </rcc>
  <rcc rId="10451" sId="1" numFmtId="4">
    <oc r="D60">
      <v>77013.460999999996</v>
    </oc>
    <nc r="D60">
      <v>84251.739000000001</v>
    </nc>
  </rcc>
  <rcc rId="10452" sId="1" numFmtId="4">
    <oc r="B62">
      <v>224402.86199999999</v>
    </oc>
    <nc r="B62">
      <v>187125.91699999999</v>
    </nc>
  </rcc>
  <rcc rId="10453" sId="1" numFmtId="4">
    <oc r="C62">
      <v>173822.185</v>
    </oc>
    <nc r="C62">
      <v>150605.22399999999</v>
    </nc>
  </rcc>
  <rcc rId="10454" sId="1">
    <oc r="D62">
      <f>43148.374+1844.329</f>
    </oc>
    <nc r="D62">
      <f>48056.535+104.178</f>
    </nc>
  </rcc>
  <rcc rId="10455" sId="1" numFmtId="4">
    <oc r="B65">
      <v>94763.368000000002</v>
    </oc>
    <nc r="B65">
      <v>83960.733999999997</v>
    </nc>
  </rcc>
  <rcc rId="10456" sId="1" numFmtId="4">
    <oc r="C65">
      <v>94763.368000000002</v>
    </oc>
    <nc r="C65">
      <v>81601.430999999997</v>
    </nc>
  </rcc>
  <rcc rId="10457" sId="1" numFmtId="4">
    <oc r="B67">
      <v>14756.181</v>
    </oc>
    <nc r="B67">
      <v>15068.325999999999</v>
    </nc>
  </rcc>
  <rcc rId="10458" sId="1" numFmtId="4">
    <oc r="C67">
      <v>14756.181</v>
    </oc>
    <nc r="C67">
      <v>15068.325999999999</v>
    </nc>
  </rcc>
  <rcc rId="10459" sId="1">
    <oc r="B80">
      <f>44017.8+3035.586+19551.056</f>
    </oc>
    <nc r="B80">
      <f>19551.056+49108.3+3035.586</f>
    </nc>
  </rcc>
  <rcc rId="10460" sId="1">
    <oc r="C80">
      <f>14503.889+1248.275+44017.8</f>
    </oc>
    <nc r="C80">
      <f>43903.3+1201.525+14503.889</f>
    </nc>
  </rcc>
  <rcc rId="10461" sId="1">
    <oc r="D80">
      <f>43595.3+14.933+62.821</f>
    </oc>
    <nc r="D80">
      <f>116.82+43595.3+20.806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0369" sId="1" numFmtId="4">
    <oc r="C25">
      <v>17102.170999999998</v>
    </oc>
    <nc r="C25">
      <v>17082.170999999998</v>
    </nc>
  </rcc>
  <rcc rId="10370" sId="1" numFmtId="4">
    <oc r="D25">
      <v>14923.365</v>
    </oc>
    <nc r="D25">
      <v>14935.877</v>
    </nc>
  </rcc>
  <rcc rId="10371" sId="1" numFmtId="4">
    <oc r="D26">
      <v>3282.43</v>
    </oc>
    <nc r="D26">
      <v>3285.1790000000001</v>
    </nc>
  </rcc>
  <rcc rId="10372" sId="1" numFmtId="4">
    <oc r="D27">
      <v>71.097999999999999</v>
    </oc>
    <nc r="D27">
      <v>73.897000000000006</v>
    </nc>
  </rcc>
  <rcc rId="10373" sId="1" numFmtId="4">
    <oc r="D29">
      <v>699.18799999999999</v>
    </oc>
    <nc r="D29">
      <v>703.30799999999999</v>
    </nc>
  </rcc>
  <rcc rId="10374" sId="1" numFmtId="4">
    <oc r="B24">
      <v>1049360.8500000001</v>
    </oc>
    <nc r="B24">
      <v>1049048.7050000001</v>
    </nc>
  </rcc>
  <rcc rId="10375" sId="1" numFmtId="4">
    <oc r="C24">
      <v>848316.71900000004</v>
    </oc>
    <nc r="C24">
      <v>839307.42799999996</v>
    </nc>
  </rcc>
  <rcc rId="10376" sId="1" numFmtId="4">
    <oc r="D24">
      <v>801168.23499999999</v>
    </oc>
    <nc r="D24">
      <f>821129.533+32.253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0364" sId="1">
    <oc r="B15">
      <f>477284.214+29125.5</f>
    </oc>
    <nc r="B15">
      <f>478033.964+29125.5</f>
    </nc>
  </rcc>
  <rcc rId="10365" sId="1">
    <oc r="C15">
      <f>353039.952+21844.125</f>
    </oc>
    <nc r="C15">
      <f>353487.952+21844.125</f>
    </nc>
  </rcc>
  <rcc rId="10366" sId="1">
    <oc r="D15">
      <f>324257.076+835.182+20630.563</f>
    </oc>
    <nc r="D15">
      <f>326036.124+1243.009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0345" sId="1" numFmtId="4">
    <oc r="B6">
      <v>1028262.137</v>
    </oc>
    <nc r="B6">
      <v>1025463.463</v>
    </nc>
  </rcc>
  <rcc rId="10346" sId="1" numFmtId="4">
    <oc r="C6">
      <v>758671.82</v>
    </oc>
    <nc r="C6">
      <v>757267.16700000002</v>
    </nc>
  </rcc>
  <rcc rId="10347" sId="1">
    <oc r="D6">
      <f>662545.974+8</f>
    </oc>
    <nc r="D6">
      <f>667509.62+8596.177</f>
    </nc>
  </rcc>
  <rcc rId="10348" sId="1" numFmtId="4">
    <oc r="B7">
      <v>670548.90599999996</v>
    </oc>
    <nc r="B7">
      <v>658763.80599999998</v>
    </nc>
  </rcc>
  <rcc rId="10349" sId="1" numFmtId="4">
    <oc r="C7">
      <v>502125.23800000001</v>
    </oc>
    <nc r="C7">
      <v>496793.33199999999</v>
    </nc>
  </rcc>
  <rcc rId="10350" sId="1" numFmtId="4">
    <oc r="D7">
      <v>440648.99300000002</v>
    </oc>
    <nc r="D7">
      <f>440648.993+6234.821</f>
    </nc>
  </rcc>
  <rcc rId="10351" sId="1" numFmtId="4">
    <oc r="B8">
      <v>147520.764</v>
    </oc>
    <nc r="B8">
      <v>145790.68700000001</v>
    </nc>
  </rcc>
  <rcc rId="10352" sId="1" numFmtId="4">
    <oc r="C8">
      <v>110956.54300000001</v>
    </oc>
    <nc r="C8">
      <v>109902.59299999999</v>
    </nc>
  </rcc>
  <rcc rId="10353" sId="1" numFmtId="4">
    <oc r="D8">
      <v>98003.411999999997</v>
    </oc>
    <nc r="D8">
      <f>98003.412+1402.04</f>
    </nc>
  </rcc>
  <rcc rId="10354" sId="1" numFmtId="4">
    <oc r="B9">
      <v>187</v>
    </oc>
    <nc r="B9">
      <v>187.72900000000001</v>
    </nc>
  </rcc>
  <rcc rId="10355" sId="1" numFmtId="4">
    <oc r="D9">
      <v>34.277000000000001</v>
    </oc>
    <nc r="D9">
      <v>41.234999999999999</v>
    </nc>
  </rcc>
  <rcc rId="10356" sId="1" numFmtId="4">
    <oc r="B10">
      <v>57191.792000000001</v>
    </oc>
    <nc r="B10">
      <v>56871.942000000003</v>
    </nc>
  </rcc>
  <rcc rId="10357" sId="1" numFmtId="4">
    <oc r="C10">
      <v>35332.42</v>
    </oc>
    <nc r="C10">
      <v>35279.82</v>
    </nc>
  </rcc>
  <rcc rId="10358" sId="1" numFmtId="4">
    <oc r="D10">
      <v>27858.26</v>
    </oc>
    <nc r="D10">
      <f>31317.537+144.9</f>
    </nc>
  </rcc>
  <rcc rId="10359" sId="1" numFmtId="4">
    <oc r="B11">
      <v>83981.187999999995</v>
    </oc>
    <nc r="B11">
      <v>88069.464999999997</v>
    </nc>
  </rcc>
  <rcc rId="10360" sId="1" numFmtId="4">
    <oc r="C11">
      <v>52723.182999999997</v>
    </oc>
    <nc r="C11">
      <v>52921.582999999999</v>
    </nc>
  </rcc>
  <rcc rId="10361" sId="1" numFmtId="4">
    <oc r="D11">
      <v>49299.324000000001</v>
    </oc>
    <nc r="D11">
      <f>49624.195+4.895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0070" sId="1" numFmtId="4">
    <oc r="D13">
      <v>50937.902000000002</v>
    </oc>
    <nc r="D13">
      <v>53931.523999999998</v>
    </nc>
  </rcc>
  <rcc rId="10071" sId="1">
    <oc r="D22">
      <f>15710.641+208.808</f>
    </oc>
    <nc r="D22">
      <f>16479.098+65.342</f>
    </nc>
  </rcc>
  <rcc rId="10072" sId="1">
    <oc r="D41">
      <f>5083.497+20.849</f>
    </oc>
    <nc r="D41">
      <f>6214.208+18.156</f>
    </nc>
  </rcc>
  <rcc rId="10073" sId="1" numFmtId="4">
    <oc r="D48">
      <f>12753.674+1114.7</f>
    </oc>
    <nc r="D48">
      <v>14546.737999999999</v>
    </nc>
  </rcc>
  <rcc rId="10074" sId="1" numFmtId="4">
    <oc r="D55">
      <v>4388.3360000000002</v>
    </oc>
    <nc r="D55">
      <v>4434.1149999999998</v>
    </nc>
  </rcc>
  <rcc rId="10075" sId="1" numFmtId="4">
    <oc r="D60">
      <v>71352.623999999996</v>
    </oc>
    <nc r="D60">
      <v>77013.460999999996</v>
    </nc>
  </rcc>
  <rcc rId="10076" sId="1">
    <oc r="D62">
      <f>41820.653+1015.634</f>
    </oc>
    <nc r="D62">
      <f>43148.374+1844.329</f>
    </nc>
  </rcc>
  <rcc rId="10077" sId="1" numFmtId="4">
    <oc r="D65">
      <v>33043.864999999998</v>
    </oc>
    <nc r="D65">
      <v>38951.584999999999</v>
    </nc>
  </rcc>
  <rcc rId="10078" sId="1" numFmtId="4">
    <oc r="D67">
      <v>3480</v>
    </oc>
    <nc r="D67">
      <v>5116</v>
    </nc>
  </rcc>
  <rcc rId="10079" sId="1">
    <oc r="D80">
      <f>43595.3+14.933+21.6</f>
    </oc>
    <nc r="D80">
      <f>43595.3+14.933+62.821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0" sId="1" numFmtId="4">
    <oc r="B34">
      <v>4734.0079999999998</v>
    </oc>
    <nc r="B34">
      <v>5096.8119999999999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9094" sId="1">
    <oc r="D57">
      <f>117193.59+215.419</f>
    </oc>
    <nc r="D57">
      <f>118746.552+1371.17</f>
    </nc>
  </rcc>
  <rcc rId="9095" sId="1" numFmtId="4">
    <oc r="D69">
      <v>5325.0079999999998</v>
    </oc>
    <nc r="D69">
      <v>5359.1130000000003</v>
    </nc>
  </rcc>
  <rcc rId="9096" sId="1" numFmtId="4">
    <oc r="D70">
      <v>6.516</v>
    </oc>
    <nc r="D70">
      <v>6.6029999999999998</v>
    </nc>
  </rcc>
  <rcc rId="9097" sId="1">
    <oc r="D15">
      <f>303945.568+1253.708</f>
    </oc>
    <nc r="D15">
      <f>303945.568+1253.708+19417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9075" sId="1" numFmtId="4">
    <oc r="D6">
      <v>602467.679</v>
    </oc>
    <nc r="D6">
      <f>605884.26+14018.619</f>
    </nc>
  </rcc>
  <rcc rId="9076" sId="1" numFmtId="4">
    <oc r="D7">
      <v>396805.78499999997</v>
    </oc>
    <nc r="D7">
      <f>398161.056+11411.093</f>
    </nc>
  </rcc>
  <rcc rId="9077" sId="1" numFmtId="4">
    <oc r="D8">
      <v>88220.065000000002</v>
    </oc>
    <nc r="D8">
      <f>88554.583+2601.769</f>
    </nc>
  </rcc>
  <rcc rId="9078" sId="1" numFmtId="4">
    <oc r="D9">
      <v>23.361999999999998</v>
    </oc>
    <nc r="D9">
      <v>27.524000000000001</v>
    </nc>
  </rcc>
  <rcc rId="9079" sId="1" numFmtId="4">
    <oc r="D10">
      <v>26674.870999999999</v>
    </oc>
    <nc r="D10">
      <v>26960.382000000001</v>
    </nc>
  </rcc>
  <rcc rId="9080" sId="1" numFmtId="4">
    <oc r="D11">
      <v>48457.398000000001</v>
    </oc>
    <nc r="D11">
      <v>48502.446000000004</v>
    </nc>
  </rcc>
  <rcc rId="9081" sId="1">
    <oc r="D15">
      <f>285889.5+17938.688+19417</f>
    </oc>
    <nc r="D15">
      <f>303945.568+1253.708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0397" sId="1" numFmtId="4">
    <oc r="D44">
      <v>25228.89</v>
    </oc>
    <nc r="D44">
      <v>25629.423999999999</v>
    </nc>
  </rcc>
  <rcc rId="10398" sId="1" numFmtId="4">
    <oc r="D45">
      <v>5526.2070000000003</v>
    </oc>
    <nc r="D45">
      <v>5612.9780000000001</v>
    </nc>
  </rcc>
  <rcc rId="10399" sId="1" numFmtId="4">
    <oc r="D46">
      <v>2999.6109999999999</v>
    </oc>
    <nc r="D46">
      <v>3021.92</v>
    </nc>
  </rcc>
  <rcc rId="10400" sId="1" numFmtId="4">
    <oc r="B50">
      <v>140053.823</v>
    </oc>
    <nc r="B50">
      <v>146383.58100000001</v>
    </nc>
  </rcc>
  <rcc rId="10401" sId="1" numFmtId="4">
    <oc r="B51">
      <v>91872.846000000005</v>
    </oc>
    <nc r="B51">
      <v>96802.106</v>
    </nc>
  </rcc>
  <rcc rId="10402" sId="1" numFmtId="4">
    <oc r="B52">
      <v>20226.081999999999</v>
    </oc>
    <nc r="B52">
      <v>21264.482</v>
    </nc>
  </rcc>
  <rcc rId="10403" sId="1" numFmtId="4">
    <oc r="B53">
      <v>5139.152</v>
    </oc>
    <nc r="B53">
      <v>5245.45</v>
    </nc>
  </rcc>
  <rcc rId="10404" sId="1" numFmtId="4">
    <oc r="C50">
      <v>103094.53</v>
    </oc>
    <nc r="C50">
      <v>104072.05499999999</v>
    </nc>
  </rcc>
  <rcc rId="10405" sId="1" numFmtId="4">
    <oc r="C51">
      <v>67359.904999999999</v>
    </oc>
    <nc r="C51">
      <v>68295.3</v>
    </nc>
  </rcc>
  <rcc rId="10406" sId="1" numFmtId="4">
    <oc r="C52">
      <v>14866.574000000001</v>
    </oc>
    <nc r="C52">
      <v>15064.404</v>
    </nc>
  </rcc>
  <rcc rId="10407" sId="1" numFmtId="4">
    <oc r="C53">
      <v>3253.25</v>
    </oc>
    <nc r="C53">
      <v>3283.55</v>
    </nc>
  </rcc>
  <rcc rId="10408" sId="1" numFmtId="4">
    <oc r="D50">
      <v>88114.789000000004</v>
    </oc>
    <nc r="D50">
      <v>89381.957999999999</v>
    </nc>
  </rcc>
  <rcc rId="10409" sId="1" numFmtId="4">
    <oc r="D51">
      <v>60663.192000000003</v>
    </oc>
    <nc r="D51">
      <v>61164.851000000002</v>
    </nc>
  </rcc>
  <rcc rId="10410" sId="1" numFmtId="4">
    <oc r="D52">
      <v>13159.718000000001</v>
    </oc>
    <nc r="D52">
      <v>13277.391</v>
    </nc>
  </rcc>
  <rcc rId="10411" sId="1" numFmtId="4">
    <oc r="D53">
      <v>2819.2220000000002</v>
    </oc>
    <nc r="D53">
      <v>2833.422</v>
    </nc>
  </rcc>
  <rcc rId="10412" sId="1" numFmtId="4">
    <oc r="B57">
      <v>309658.48</v>
    </oc>
    <nc r="B57">
      <v>345485.049</v>
    </nc>
  </rcc>
  <rcc rId="10413" sId="1" numFmtId="4">
    <oc r="C57">
      <v>277340.85800000001</v>
    </oc>
    <nc r="C57">
      <v>305403.19900000002</v>
    </nc>
  </rcc>
  <rcc rId="10414" sId="1">
    <oc r="D57">
      <f>135802.56+1065.976</f>
    </oc>
    <nc r="D57">
      <f>142942.391+205.247</f>
    </nc>
  </rcc>
  <rcc rId="10415" sId="1" numFmtId="4">
    <oc r="D58">
      <v>20129.669999999998</v>
    </oc>
    <nc r="D58">
      <f>20129.67+0.712</f>
    </nc>
  </rcc>
  <rcc rId="10416" sId="1" numFmtId="4">
    <oc r="B64">
      <v>68151.377999999997</v>
    </oc>
    <nc r="B64">
      <v>97630.315000000002</v>
    </nc>
  </rcc>
  <rcc rId="10417" sId="1" numFmtId="4">
    <oc r="C64">
      <v>63501.377999999997</v>
    </oc>
    <nc r="C64">
      <v>91480.315000000002</v>
    </nc>
  </rcc>
  <rcc rId="10418" sId="1" numFmtId="4">
    <oc r="D64">
      <f>56659.789+1600</f>
    </oc>
    <nc r="D64">
      <v>58326.364000000001</v>
    </nc>
  </rcc>
  <rcc rId="10419" sId="1" numFmtId="4">
    <oc r="D69">
      <v>5983.8339999999998</v>
    </oc>
    <nc r="D69">
      <v>6017.8969999999999</v>
    </nc>
  </rcc>
  <rcc rId="10420" sId="1" numFmtId="4">
    <oc r="D70">
      <v>6.617</v>
    </oc>
    <nc r="D70">
      <v>6.6619999999999999</v>
    </nc>
  </rcc>
  <rcc rId="10421" sId="1" numFmtId="4">
    <oc r="D74">
      <v>37386.667000000001</v>
    </oc>
    <nc r="D74">
      <v>38882.133000000002</v>
    </nc>
  </rcc>
  <rcc rId="10422" sId="1">
    <oc r="D15">
      <f>326036.124+1243.009</f>
    </oc>
    <nc r="D15">
      <f>326036.124+1243.009+21844.125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10379" sId="1" numFmtId="4">
    <oc r="B36">
      <v>121860.753</v>
    </oc>
    <nc r="B36">
      <v>126595.773</v>
    </nc>
  </rcc>
  <rcc rId="10380" sId="1" numFmtId="4">
    <oc r="C36">
      <v>91765.038</v>
    </oc>
    <nc r="C36">
      <v>92352.187000000005</v>
    </nc>
  </rcc>
  <rcc rId="10381" sId="1" numFmtId="4">
    <oc r="D36">
      <v>78870.278000000006</v>
    </oc>
    <nc r="D36">
      <f>79549.703+1536.752</f>
    </nc>
  </rcc>
  <rcc rId="10382" sId="1" numFmtId="4">
    <oc r="B37">
      <v>60226.938000000002</v>
    </oc>
    <nc r="B37">
      <v>61525.389000000003</v>
    </nc>
  </rcc>
  <rcc rId="10383" sId="1" numFmtId="4">
    <oc r="C37">
      <v>46018.142999999996</v>
    </oc>
    <nc r="C37">
      <v>46425.243000000002</v>
    </nc>
  </rcc>
  <rcc rId="10384" sId="1" numFmtId="4">
    <oc r="D37">
      <v>40687.315999999999</v>
    </oc>
    <nc r="D37">
      <f>40687.316+1236.282</f>
    </nc>
  </rcc>
  <rcc rId="10385" sId="1" numFmtId="4">
    <oc r="B38">
      <v>13332.925999999999</v>
    </oc>
    <nc r="B38">
      <v>13637.526</v>
    </nc>
  </rcc>
  <rcc rId="10386" sId="1" numFmtId="4">
    <oc r="C38">
      <v>10264.049999999999</v>
    </oc>
    <nc r="C38">
      <v>10370.668</v>
    </nc>
  </rcc>
  <rcc rId="10387" sId="1" numFmtId="4">
    <oc r="D38">
      <v>9133.7119999999995</v>
    </oc>
    <nc r="D38">
      <f>9133.712+282.755</f>
    </nc>
  </rcc>
  <rcc rId="10388" sId="1" numFmtId="4">
    <oc r="B39">
      <v>6311.1239999999998</v>
    </oc>
    <nc r="B39">
      <v>6322.26</v>
    </nc>
  </rcc>
  <rcc rId="10389" sId="1" numFmtId="4">
    <oc r="D39">
      <v>3482.4949999999999</v>
    </oc>
    <nc r="D39">
      <f>3491.578+2.633</f>
    </nc>
  </rcc>
  <rcc rId="10390" sId="1" numFmtId="4">
    <oc r="B43">
      <v>75616.3</v>
    </oc>
    <nc r="B43">
      <v>77198.316999999995</v>
    </nc>
  </rcc>
  <rcc rId="10391" sId="1" numFmtId="4">
    <oc r="B44">
      <v>37158.161999999997</v>
    </oc>
    <nc r="B44">
      <v>38000.764999999999</v>
    </nc>
  </rcc>
  <rcc rId="10392" sId="1" numFmtId="4">
    <oc r="B45">
      <v>8183.4769999999999</v>
    </oc>
    <nc r="B45">
      <v>8368.8510000000006</v>
    </nc>
  </rcc>
  <rcc rId="10393" sId="1" numFmtId="4">
    <oc r="C43">
      <v>59407.076000000001</v>
    </oc>
    <nc r="C43">
      <v>59709.542999999998</v>
    </nc>
  </rcc>
  <rcc rId="10394" sId="1">
    <oc r="D43">
      <f>52413.806+69.491</f>
    </oc>
    <nc r="D43">
      <f>52892.463+566.931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B24:E34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9358" sId="1" numFmtId="4">
    <oc r="D43">
      <v>47494.442999999999</v>
    </oc>
    <nc r="D43">
      <v>49126.968000000001</v>
    </nc>
  </rcc>
  <rcc rId="9359" sId="1" numFmtId="4">
    <oc r="D44">
      <v>22776.366000000002</v>
    </oc>
    <nc r="D44">
      <v>23805.208999999999</v>
    </nc>
  </rcc>
  <rcc rId="9360" sId="1" numFmtId="4">
    <oc r="D45">
      <v>4988.2640000000001</v>
    </oc>
    <nc r="D45">
      <v>5217.125</v>
    </nc>
  </rcc>
  <rcc rId="9361" sId="1" numFmtId="4">
    <oc r="D46">
      <v>2942.8719999999998</v>
    </oc>
    <nc r="D46">
      <v>2944.931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9403" sId="1">
    <o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404" sId="1">
    <oc r="C3" t="inlineStr">
      <is>
        <t>План на січень-серпень, з урахуванням змін тис. грн.</t>
      </is>
    </oc>
    <nc r="C3" t="inlineStr">
      <is>
        <t>План на січень-вересень, з урахуванням змін тис. грн.</t>
      </is>
    </nc>
  </rcc>
  <rcc rId="9405" sId="2">
    <o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c rId="9406" sId="2">
    <oc r="C3" t="inlineStr">
      <is>
        <t xml:space="preserve">План на январь-август  с учетом изменений, тыс. грн. </t>
      </is>
    </oc>
    <nc r="C3" t="inlineStr">
      <is>
        <t xml:space="preserve">План на январь-сентябрь  с учетом изменений, тыс. грн. </t>
      </is>
    </nc>
  </rcc>
  <rcc rId="940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01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408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01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9378" sId="1">
    <oc r="D15">
      <f>303945.568+1253.708+19417</f>
    </oc>
    <nc r="D15">
      <f>305675.526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9110" sId="1">
    <oc r="D76">
      <f>2478.204+19.271+122.656</f>
    </oc>
    <nc r="D76">
      <f>2478.204+19.271+122.656+409.209</f>
    </nc>
  </rcc>
  <rcc rId="9111" sId="1" numFmtId="4">
    <oc r="D13">
      <f>38395.766+22</f>
    </oc>
    <nc r="D13">
      <v>38416.046999999999</v>
    </nc>
  </rcc>
  <rcc rId="9112" sId="1" numFmtId="4">
    <oc r="D22">
      <f>14995.293+450</f>
    </oc>
    <nc r="D22">
      <v>14995.293</v>
    </nc>
  </rcc>
  <rcc rId="9113" sId="1" numFmtId="4">
    <oc r="D41">
      <v>4480.5360000000001</v>
    </oc>
    <nc r="D41">
      <f>4694.634+16.985</f>
    </nc>
  </rcc>
  <rcc rId="9114" sId="1" numFmtId="4">
    <oc r="D48">
      <v>11144.476000000001</v>
    </oc>
    <nc r="D48">
      <f>11144.476</f>
    </nc>
  </rcc>
  <rcc rId="9115" sId="1">
    <oc r="D60">
      <f>66111.661+13.587</f>
    </oc>
    <nc r="D60">
      <f>67261.317+13.587</f>
    </nc>
  </rcc>
  <rcc rId="9116" sId="1">
    <oc r="D62">
      <f>35793.193+505.307</f>
    </oc>
    <nc r="D62">
      <f>37578.303+202.202</f>
    </nc>
  </rcc>
  <rcc rId="9117" sId="1" numFmtId="4">
    <oc r="D65">
      <v>32643.672999999999</v>
    </oc>
    <nc r="D65">
      <v>32655.302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2" sId="1" numFmtId="4">
    <oc r="B24">
      <v>1025732.05</v>
    </oc>
    <nc r="B24">
      <v>1049360.8500000001</v>
    </nc>
  </rcc>
  <rcc rId="9753" sId="1" numFmtId="4">
    <oc r="C24">
      <v>829656.14899999998</v>
    </oc>
    <nc r="C24">
      <v>848316.71900000004</v>
    </nc>
  </rcc>
  <rcc rId="9754" sId="1" numFmtId="4">
    <oc r="D24">
      <v>743703.51899999997</v>
    </oc>
    <nc r="D24">
      <v>791024.32299999997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0" sId="1" numFmtId="4">
    <oc r="C33">
      <v>294430.22200000001</v>
    </oc>
    <nc r="C33">
      <v>341104.42200000002</v>
    </nc>
  </rcc>
  <rcc rId="9071" sId="1" numFmtId="4">
    <oc r="D32">
      <v>327901.68900000001</v>
    </oc>
    <nc r="D32">
      <v>333774.69199999998</v>
    </nc>
  </rcc>
  <rcc rId="9072" sId="1" numFmtId="4">
    <oc r="D33">
      <v>292859.17200000002</v>
    </oc>
    <nc r="D33">
      <v>336385.62099999998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3" sId="1" numFmtId="4">
    <oc r="D33">
      <v>336385.62099999998</v>
    </oc>
    <nc r="D33">
      <v>336973.28499999997</v>
    </nc>
  </rcc>
  <rcc rId="9074" sId="1" numFmtId="4">
    <oc r="C33">
      <v>341104.42200000002</v>
    </oc>
    <nc r="C33">
      <v>341101.42200000002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11" sId="1" numFmtId="4">
    <oc r="C24">
      <v>757400.50600000005</v>
    </oc>
    <nc r="C24">
      <v>829656.14899999998</v>
    </nc>
  </rcc>
  <rcc rId="9412" sId="1" numFmtId="4">
    <oc r="D24">
      <v>743696.22100000002</v>
    </oc>
    <nc r="D24">
      <v>743703.51899999997</v>
    </nc>
  </rcc>
  <rcc rId="9413" sId="1" numFmtId="4">
    <oc r="C25">
      <v>15177.955</v>
    </oc>
    <nc r="C25">
      <v>17102.170999999998</v>
    </nc>
  </rcc>
  <rcc rId="9414" sId="1" numFmtId="4">
    <oc r="D25">
      <v>14243.370999999999</v>
    </oc>
    <nc r="D25">
      <v>14249.359</v>
    </nc>
  </rcc>
  <rcc rId="9415" sId="1" numFmtId="4">
    <oc r="C26">
      <v>3334.326</v>
    </oc>
    <nc r="C26">
      <v>3760.357</v>
    </nc>
  </rcc>
  <rcc rId="9416" sId="1" numFmtId="4">
    <oc r="D26">
      <v>3135.596</v>
    </oc>
    <nc r="D26">
      <v>3136.9059999999999</v>
    </nc>
  </rcc>
  <rcc rId="9417" sId="1" numFmtId="4">
    <oc r="C27">
      <v>75.575000000000003</v>
    </oc>
    <nc r="C27">
      <v>79.325000000000003</v>
    </nc>
  </rcc>
  <rcc rId="9418" sId="1" numFmtId="4">
    <oc r="C28">
      <v>209.566</v>
    </oc>
    <nc r="C28">
      <v>237.01300000000001</v>
    </nc>
  </rcc>
  <rcc rId="9419" sId="1" numFmtId="4">
    <oc r="C29">
      <v>844.59100000000001</v>
    </oc>
    <nc r="C29">
      <v>879.95899999999995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22" sId="1" numFmtId="4">
    <oc r="C33">
      <v>341101.42200000002</v>
    </oc>
    <nc r="C33">
      <v>360574.08500000002</v>
    </nc>
  </rcc>
  <rcc rId="9423" sId="1" numFmtId="4">
    <oc r="C32">
      <v>339996.16600000003</v>
    </oc>
    <nc r="C32">
      <v>384012.46600000001</v>
    </nc>
  </rcc>
  <rcc rId="9424" sId="1" numFmtId="4">
    <oc r="D33">
      <v>336973.28499999997</v>
    </oc>
    <nc r="D33">
      <v>343511.16399999999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4" sId="1" numFmtId="4">
    <oc r="C33">
      <v>379234.65500000003</v>
    </oc>
    <nc r="C33">
      <v>381644.65500000003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1" sId="1" numFmtId="4">
    <oc r="B33">
      <v>430289.6</v>
    </oc>
    <nc r="B33">
      <v>420289.6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2" sId="1" numFmtId="4">
    <oc r="D24">
      <v>791024.32299999997</v>
    </oc>
    <nc r="D24">
      <v>801168.23499999999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63" sId="1" numFmtId="4">
    <oc r="D25">
      <v>14323.166999999999</v>
    </oc>
    <nc r="D25">
      <v>14923.365</v>
    </nc>
  </rcc>
  <rcc rId="10064" sId="1" numFmtId="4">
    <oc r="D26">
      <v>3153.19</v>
    </oc>
    <nc r="D26">
      <v>3282.43</v>
    </nc>
  </rcc>
  <rcc rId="10065" sId="1" numFmtId="4">
    <oc r="D27">
      <v>69.894000000000005</v>
    </oc>
    <nc r="D27">
      <v>71.097999999999999</v>
    </nc>
  </rcc>
  <rcc rId="10066" sId="1" numFmtId="4">
    <oc r="D28">
      <v>220.54900000000001</v>
    </oc>
    <nc r="D28">
      <v>236.892</v>
    </nc>
  </rcc>
  <rcc rId="10067" sId="1" numFmtId="4">
    <oc r="D29">
      <v>694.93299999999999</v>
    </oc>
    <nc r="D29">
      <v>699.18799999999999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7" sId="1" numFmtId="4">
    <oc r="D25">
      <v>14249.359</v>
    </oc>
    <nc r="D25">
      <v>14323.166999999999</v>
    </nc>
  </rcc>
  <rcc rId="9758" sId="1" numFmtId="4">
    <oc r="D26">
      <v>3136.9059999999999</v>
    </oc>
    <nc r="D26">
      <v>3153.19</v>
    </nc>
  </rcc>
  <rcc rId="9759" sId="1" numFmtId="4">
    <oc r="D28">
      <v>209.44200000000001</v>
    </oc>
    <nc r="D28">
      <v>220.54900000000001</v>
    </nc>
  </rcc>
  <rcc rId="9760" sId="1" numFmtId="4">
    <oc r="D29">
      <v>673.73</v>
    </oc>
    <nc r="D29">
      <v>694.93299999999999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1" sId="1" numFmtId="4">
    <oc r="C33">
      <v>360574.08500000002</v>
    </oc>
    <nc r="C33">
      <v>379234.65500000003</v>
    </nc>
  </rcc>
  <rcc rId="9762" sId="1" numFmtId="4">
    <oc r="D32">
      <v>333774.69199999998</v>
    </oc>
    <nc r="D32">
      <v>371072.42</v>
    </nc>
  </rcc>
  <rcc rId="9763" sId="1" numFmtId="4">
    <oc r="D33">
      <v>343511.16399999999</v>
    </oc>
    <nc r="D33">
      <v>351748.25400000002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56" sId="1" numFmtId="4">
    <oc r="B33">
      <v>396660.8</v>
    </oc>
    <nc r="B33">
      <v>430289.6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59" sId="1" numFmtId="4">
    <oc r="D33">
      <v>351748.25400000002</v>
    </oc>
    <nc r="D33">
      <v>356882.69699999999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6A1E203D-1812-4C23-A060-E1235E480EC5}" name="user416a" id="-1146239930" dateTime="2017-09-01T12:04:3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topLeftCell="A71" workbookViewId="0">
      <selection activeCell="C101" sqref="C101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80" t="s">
        <v>67</v>
      </c>
      <c r="B1" s="80"/>
      <c r="C1" s="80"/>
      <c r="D1" s="80"/>
      <c r="E1" s="80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1"/>
      <c r="B3" s="82" t="s">
        <v>33</v>
      </c>
      <c r="C3" s="82" t="s">
        <v>68</v>
      </c>
      <c r="D3" s="84" t="s">
        <v>71</v>
      </c>
      <c r="E3" s="81" t="s">
        <v>15</v>
      </c>
    </row>
    <row r="4" spans="1:5" s="1" customFormat="1" ht="51.75" customHeight="1">
      <c r="A4" s="81"/>
      <c r="B4" s="83"/>
      <c r="C4" s="83"/>
      <c r="D4" s="84"/>
      <c r="E4" s="81"/>
    </row>
    <row r="5" spans="1:5" s="2" customFormat="1" ht="16.5" customHeight="1">
      <c r="A5" s="10" t="s">
        <v>3</v>
      </c>
      <c r="B5" s="11">
        <f>B6+B13</f>
        <v>1126123.6839999999</v>
      </c>
      <c r="C5" s="11">
        <f>C6+C13</f>
        <v>850626.125</v>
      </c>
      <c r="D5" s="11">
        <f>D6+D13</f>
        <v>733540.64199999999</v>
      </c>
      <c r="E5" s="12">
        <f>SUM(D5)/C5*100</f>
        <v>86.235376558649662</v>
      </c>
    </row>
    <row r="6" spans="1:5" s="8" customFormat="1" ht="16.5" customHeight="1">
      <c r="A6" s="23" t="s">
        <v>31</v>
      </c>
      <c r="B6" s="18">
        <v>1025463.463</v>
      </c>
      <c r="C6" s="18">
        <v>757267.16700000002</v>
      </c>
      <c r="D6" s="48">
        <f>667509.62+8596.177</f>
        <v>676105.79700000002</v>
      </c>
      <c r="E6" s="13">
        <f t="shared" ref="E6:E69" si="0">SUM(D6)/C6*100</f>
        <v>89.282333430415321</v>
      </c>
    </row>
    <row r="7" spans="1:5" s="3" customFormat="1" ht="14.25" customHeight="1">
      <c r="A7" s="6" t="s">
        <v>1</v>
      </c>
      <c r="B7" s="5">
        <v>658763.80599999998</v>
      </c>
      <c r="C7" s="5">
        <v>496793.33199999999</v>
      </c>
      <c r="D7" s="5">
        <f>440648.993+6234.821</f>
        <v>446883.81400000001</v>
      </c>
      <c r="E7" s="13">
        <f t="shared" si="0"/>
        <v>89.953665883744193</v>
      </c>
    </row>
    <row r="8" spans="1:5" s="3" customFormat="1">
      <c r="A8" s="6" t="s">
        <v>26</v>
      </c>
      <c r="B8" s="5">
        <v>145790.68700000001</v>
      </c>
      <c r="C8" s="5">
        <v>109902.59299999999</v>
      </c>
      <c r="D8" s="5">
        <f>98003.412+1402.04</f>
        <v>99405.45199999999</v>
      </c>
      <c r="E8" s="13">
        <f t="shared" si="0"/>
        <v>90.448686683852856</v>
      </c>
    </row>
    <row r="9" spans="1:5" s="3" customFormat="1">
      <c r="A9" s="6" t="s">
        <v>4</v>
      </c>
      <c r="B9" s="5">
        <v>187.72900000000001</v>
      </c>
      <c r="C9" s="5">
        <v>177.67599999999999</v>
      </c>
      <c r="D9" s="5">
        <v>41.234999999999999</v>
      </c>
      <c r="E9" s="13">
        <f t="shared" si="0"/>
        <v>23.2079740651523</v>
      </c>
    </row>
    <row r="10" spans="1:5" s="3" customFormat="1">
      <c r="A10" s="6" t="s">
        <v>5</v>
      </c>
      <c r="B10" s="5">
        <v>56871.942000000003</v>
      </c>
      <c r="C10" s="5">
        <v>35279.82</v>
      </c>
      <c r="D10" s="5">
        <f>31317.537+144.9</f>
        <v>31462.437000000002</v>
      </c>
      <c r="E10" s="13">
        <f t="shared" si="0"/>
        <v>89.179698195739093</v>
      </c>
    </row>
    <row r="11" spans="1:5" s="3" customFormat="1">
      <c r="A11" s="6" t="s">
        <v>28</v>
      </c>
      <c r="B11" s="5">
        <v>88069.464999999997</v>
      </c>
      <c r="C11" s="5">
        <v>52921.582999999999</v>
      </c>
      <c r="D11" s="5">
        <f>49624.195+4.895</f>
        <v>49629.09</v>
      </c>
      <c r="E11" s="13">
        <f t="shared" si="0"/>
        <v>93.778544001603265</v>
      </c>
    </row>
    <row r="12" spans="1:5" s="53" customFormat="1">
      <c r="A12" s="29" t="s">
        <v>13</v>
      </c>
      <c r="B12" s="47">
        <f>SUM(B6)-B7-B8-B9-B10-B11</f>
        <v>75779.834000000003</v>
      </c>
      <c r="C12" s="47">
        <f>SUM(C6)-C7-C8-C9-C10-C11</f>
        <v>62192.163000000015</v>
      </c>
      <c r="D12" s="47">
        <f>SUM(D6)-D7-D8-D9-D10-D11</f>
        <v>48683.769000000015</v>
      </c>
      <c r="E12" s="54">
        <f t="shared" si="0"/>
        <v>78.279588056778167</v>
      </c>
    </row>
    <row r="13" spans="1:5" s="3" customFormat="1">
      <c r="A13" s="23" t="s">
        <v>14</v>
      </c>
      <c r="B13" s="18">
        <v>100660.22100000001</v>
      </c>
      <c r="C13" s="18">
        <v>93358.957999999999</v>
      </c>
      <c r="D13" s="18">
        <f>56839.995+594.85</f>
        <v>57434.845000000001</v>
      </c>
      <c r="E13" s="13">
        <f t="shared" si="0"/>
        <v>61.520443490811026</v>
      </c>
    </row>
    <row r="14" spans="1:5" s="2" customFormat="1" ht="14.25">
      <c r="A14" s="10" t="s">
        <v>6</v>
      </c>
      <c r="B14" s="11">
        <f>B15+B22</f>
        <v>536838.78500000003</v>
      </c>
      <c r="C14" s="11">
        <f>C15+C22</f>
        <v>399667.6</v>
      </c>
      <c r="D14" s="11">
        <f>D15+D22</f>
        <v>365752.69800000003</v>
      </c>
      <c r="E14" s="12">
        <f t="shared" si="0"/>
        <v>91.51422281916274</v>
      </c>
    </row>
    <row r="15" spans="1:5" s="8" customFormat="1">
      <c r="A15" s="23" t="s">
        <v>30</v>
      </c>
      <c r="B15" s="18">
        <f>478033.964+29125.5</f>
        <v>507159.46399999998</v>
      </c>
      <c r="C15" s="18">
        <f>353487.952+21844.125</f>
        <v>375332.07699999999</v>
      </c>
      <c r="D15" s="18">
        <f>326036.124+1243.009+21844.125</f>
        <v>349123.25800000003</v>
      </c>
      <c r="E15" s="13">
        <f t="shared" si="0"/>
        <v>93.017165170244709</v>
      </c>
    </row>
    <row r="16" spans="1:5" s="3" customFormat="1">
      <c r="A16" s="6" t="s">
        <v>1</v>
      </c>
      <c r="B16" s="5"/>
      <c r="C16" s="5"/>
      <c r="D16" s="5"/>
      <c r="E16" s="13"/>
    </row>
    <row r="17" spans="1:6" s="3" customFormat="1">
      <c r="A17" s="6" t="s">
        <v>26</v>
      </c>
      <c r="B17" s="5"/>
      <c r="C17" s="5"/>
      <c r="D17" s="5"/>
      <c r="E17" s="13"/>
    </row>
    <row r="18" spans="1:6" s="3" customFormat="1">
      <c r="A18" s="6" t="s">
        <v>4</v>
      </c>
      <c r="B18" s="5"/>
      <c r="C18" s="5"/>
      <c r="D18" s="5"/>
      <c r="E18" s="13"/>
    </row>
    <row r="19" spans="1:6" s="3" customFormat="1">
      <c r="A19" s="6" t="s">
        <v>5</v>
      </c>
      <c r="B19" s="5"/>
      <c r="C19" s="5"/>
      <c r="D19" s="5"/>
      <c r="E19" s="13"/>
    </row>
    <row r="20" spans="1:6" s="3" customFormat="1">
      <c r="A20" s="6" t="s">
        <v>28</v>
      </c>
      <c r="B20" s="5"/>
      <c r="C20" s="5"/>
      <c r="D20" s="5"/>
      <c r="E20" s="13"/>
    </row>
    <row r="21" spans="1:6" s="53" customFormat="1">
      <c r="A21" s="55" t="s">
        <v>13</v>
      </c>
      <c r="B21" s="47">
        <f>SUM(B15)-B16-B17-B18-B19-B20</f>
        <v>507159.46399999998</v>
      </c>
      <c r="C21" s="47">
        <f>SUM(C15)-C16-C17-C18-C19-C20</f>
        <v>375332.07699999999</v>
      </c>
      <c r="D21" s="47">
        <f>SUM(D15)-D16-D17-D18-D19-D20</f>
        <v>349123.25800000003</v>
      </c>
      <c r="E21" s="54">
        <f t="shared" si="0"/>
        <v>93.017165170244709</v>
      </c>
    </row>
    <row r="22" spans="1:6" s="3" customFormat="1">
      <c r="A22" s="36" t="s">
        <v>14</v>
      </c>
      <c r="B22" s="18">
        <v>29679.321</v>
      </c>
      <c r="C22" s="18">
        <v>24335.523000000001</v>
      </c>
      <c r="D22" s="18">
        <f>16544.44+85</f>
        <v>16629.439999999999</v>
      </c>
      <c r="E22" s="13">
        <f t="shared" si="0"/>
        <v>68.334015258270796</v>
      </c>
    </row>
    <row r="23" spans="1:6" s="2" customFormat="1" ht="28.5" customHeight="1">
      <c r="A23" s="10" t="s">
        <v>25</v>
      </c>
      <c r="B23" s="11">
        <f>B24+B34</f>
        <v>1054486.817</v>
      </c>
      <c r="C23" s="11">
        <f>C24+C34</f>
        <v>844041.43599999999</v>
      </c>
      <c r="D23" s="11">
        <f>D24+D34</f>
        <v>823014.92600000009</v>
      </c>
      <c r="E23" s="12">
        <f t="shared" si="0"/>
        <v>97.508829649448643</v>
      </c>
    </row>
    <row r="24" spans="1:6" s="8" customFormat="1">
      <c r="A24" s="23" t="s">
        <v>30</v>
      </c>
      <c r="B24" s="48">
        <v>1049048.7050000001</v>
      </c>
      <c r="C24" s="48">
        <v>839307.42799999996</v>
      </c>
      <c r="D24" s="48">
        <f>821129.533+32.253</f>
        <v>821161.78600000008</v>
      </c>
      <c r="E24" s="13">
        <f t="shared" si="0"/>
        <v>97.838021993533474</v>
      </c>
      <c r="F24" s="79"/>
    </row>
    <row r="25" spans="1:6" s="3" customFormat="1">
      <c r="A25" s="6" t="s">
        <v>1</v>
      </c>
      <c r="B25" s="47">
        <v>22699.713</v>
      </c>
      <c r="C25" s="47">
        <v>17082.170999999998</v>
      </c>
      <c r="D25" s="47">
        <v>14935.877</v>
      </c>
      <c r="E25" s="13">
        <f t="shared" si="0"/>
        <v>87.43547292671407</v>
      </c>
      <c r="F25" s="58"/>
    </row>
    <row r="26" spans="1:6" s="3" customFormat="1">
      <c r="A26" s="6" t="s">
        <v>26</v>
      </c>
      <c r="B26" s="47">
        <v>4944.2240000000002</v>
      </c>
      <c r="C26" s="47">
        <v>3760.357</v>
      </c>
      <c r="D26" s="47">
        <v>3285.1790000000001</v>
      </c>
      <c r="E26" s="13">
        <f t="shared" si="0"/>
        <v>87.363487030619709</v>
      </c>
      <c r="F26" s="58"/>
    </row>
    <row r="27" spans="1:6" s="3" customFormat="1">
      <c r="A27" s="6" t="s">
        <v>4</v>
      </c>
      <c r="B27" s="47">
        <v>100.175</v>
      </c>
      <c r="C27" s="47">
        <v>79.325000000000003</v>
      </c>
      <c r="D27" s="47">
        <v>73.897000000000006</v>
      </c>
      <c r="E27" s="13">
        <f t="shared" si="0"/>
        <v>93.157264418531355</v>
      </c>
      <c r="F27" s="58"/>
    </row>
    <row r="28" spans="1:6" s="3" customFormat="1">
      <c r="A28" s="6" t="s">
        <v>5</v>
      </c>
      <c r="B28" s="47">
        <v>326.99</v>
      </c>
      <c r="C28" s="47">
        <v>237.01300000000001</v>
      </c>
      <c r="D28" s="47">
        <v>236.892</v>
      </c>
      <c r="E28" s="13">
        <f t="shared" si="0"/>
        <v>99.948947948002854</v>
      </c>
      <c r="F28" s="58"/>
    </row>
    <row r="29" spans="1:6" s="3" customFormat="1">
      <c r="A29" s="6" t="s">
        <v>28</v>
      </c>
      <c r="B29" s="47">
        <v>1301.5</v>
      </c>
      <c r="C29" s="47">
        <v>879.95899999999995</v>
      </c>
      <c r="D29" s="47">
        <v>703.30799999999999</v>
      </c>
      <c r="E29" s="13">
        <f t="shared" si="0"/>
        <v>79.925087418845649</v>
      </c>
      <c r="F29" s="58"/>
    </row>
    <row r="30" spans="1:6" s="3" customFormat="1">
      <c r="A30" s="6" t="s">
        <v>13</v>
      </c>
      <c r="B30" s="47">
        <f>SUM(B24)-B25-B26-B27-B28-B29</f>
        <v>1019676.103</v>
      </c>
      <c r="C30" s="47">
        <f>SUM(C24)-C25-C26-C27-C28-C29</f>
        <v>817268.603</v>
      </c>
      <c r="D30" s="47">
        <f>SUM(D24)-D25-D26-D27-D28-D29</f>
        <v>801926.63300000015</v>
      </c>
      <c r="E30" s="13">
        <f t="shared" si="0"/>
        <v>98.122775065176484</v>
      </c>
      <c r="F30" s="58"/>
    </row>
    <row r="31" spans="1:6" s="3" customFormat="1">
      <c r="A31" s="6" t="s">
        <v>18</v>
      </c>
      <c r="B31" s="5">
        <f>SUM(B32:B33)</f>
        <v>941871.89999999991</v>
      </c>
      <c r="C31" s="5">
        <f>SUM(C32:C33)</f>
        <v>765657.12100000004</v>
      </c>
      <c r="D31" s="5">
        <f>SUM(D32:D33)</f>
        <v>727955.11699999997</v>
      </c>
      <c r="E31" s="13">
        <f t="shared" si="0"/>
        <v>95.075863207442168</v>
      </c>
      <c r="F31" s="58"/>
    </row>
    <row r="32" spans="1:6" s="3" customFormat="1">
      <c r="A32" s="7" t="s">
        <v>21</v>
      </c>
      <c r="B32" s="5">
        <v>521582.3</v>
      </c>
      <c r="C32" s="5">
        <v>384012.46600000001</v>
      </c>
      <c r="D32" s="47">
        <v>371072.42</v>
      </c>
      <c r="E32" s="13">
        <f t="shared" si="0"/>
        <v>96.630305746376465</v>
      </c>
      <c r="F32" s="58"/>
    </row>
    <row r="33" spans="1:6" s="3" customFormat="1">
      <c r="A33" s="7" t="s">
        <v>19</v>
      </c>
      <c r="B33" s="5">
        <v>420289.6</v>
      </c>
      <c r="C33" s="5">
        <v>381644.65500000003</v>
      </c>
      <c r="D33" s="47">
        <v>356882.69699999999</v>
      </c>
      <c r="E33" s="13">
        <f t="shared" si="0"/>
        <v>93.511776550362001</v>
      </c>
      <c r="F33" s="58"/>
    </row>
    <row r="34" spans="1:6" s="3" customFormat="1">
      <c r="A34" s="23" t="s">
        <v>14</v>
      </c>
      <c r="B34" s="48">
        <v>5438.1120000000001</v>
      </c>
      <c r="C34" s="48">
        <v>4734.0079999999998</v>
      </c>
      <c r="D34" s="48">
        <f>1616.446+236.694</f>
        <v>1853.1399999999999</v>
      </c>
      <c r="E34" s="13">
        <f t="shared" si="0"/>
        <v>39.145265491735543</v>
      </c>
      <c r="F34" s="58"/>
    </row>
    <row r="35" spans="1:6" s="2" customFormat="1" ht="14.25">
      <c r="A35" s="10" t="s">
        <v>7</v>
      </c>
      <c r="B35" s="50">
        <f>B36+B41</f>
        <v>150244.27100000001</v>
      </c>
      <c r="C35" s="50">
        <f>C36+C41</f>
        <v>108376.849</v>
      </c>
      <c r="D35" s="50">
        <f>D36+D41</f>
        <v>90208.414999999994</v>
      </c>
      <c r="E35" s="12">
        <f t="shared" si="0"/>
        <v>83.235871712786178</v>
      </c>
    </row>
    <row r="36" spans="1:6" s="8" customFormat="1">
      <c r="A36" s="23" t="s">
        <v>30</v>
      </c>
      <c r="B36" s="48">
        <v>126595.773</v>
      </c>
      <c r="C36" s="48">
        <v>92352.187000000005</v>
      </c>
      <c r="D36" s="48">
        <f>79549.703+1536.752</f>
        <v>81086.454999999987</v>
      </c>
      <c r="E36" s="13">
        <f t="shared" si="0"/>
        <v>87.801337070664047</v>
      </c>
    </row>
    <row r="37" spans="1:6" s="3" customFormat="1">
      <c r="A37" s="6" t="s">
        <v>1</v>
      </c>
      <c r="B37" s="47">
        <v>61525.389000000003</v>
      </c>
      <c r="C37" s="47">
        <v>46425.243000000002</v>
      </c>
      <c r="D37" s="47">
        <f>40687.316+1236.282</f>
        <v>41923.597999999998</v>
      </c>
      <c r="E37" s="13">
        <f t="shared" si="0"/>
        <v>90.303454092852022</v>
      </c>
    </row>
    <row r="38" spans="1:6" s="3" customFormat="1">
      <c r="A38" s="6" t="s">
        <v>26</v>
      </c>
      <c r="B38" s="47">
        <v>13637.526</v>
      </c>
      <c r="C38" s="47">
        <v>10370.668</v>
      </c>
      <c r="D38" s="47">
        <f>9133.712+282.755</f>
        <v>9416.4669999999987</v>
      </c>
      <c r="E38" s="13">
        <f t="shared" si="0"/>
        <v>90.799040138976579</v>
      </c>
    </row>
    <row r="39" spans="1:6" s="3" customFormat="1">
      <c r="A39" s="6" t="s">
        <v>28</v>
      </c>
      <c r="B39" s="47">
        <v>6322.26</v>
      </c>
      <c r="C39" s="47">
        <v>4174.76</v>
      </c>
      <c r="D39" s="47">
        <f>3491.578+2.633</f>
        <v>3494.2109999999998</v>
      </c>
      <c r="E39" s="13">
        <f t="shared" si="0"/>
        <v>83.698488056798467</v>
      </c>
    </row>
    <row r="40" spans="1:6" s="3" customFormat="1">
      <c r="A40" s="6" t="s">
        <v>13</v>
      </c>
      <c r="B40" s="47">
        <f>SUM(B36)-B37-B38-B39</f>
        <v>45110.597999999998</v>
      </c>
      <c r="C40" s="47">
        <f>SUM(C36)-C37-C38-C39</f>
        <v>31381.516000000003</v>
      </c>
      <c r="D40" s="47">
        <f>SUM(D36)-D37-D38-D39</f>
        <v>26252.178999999993</v>
      </c>
      <c r="E40" s="13">
        <f t="shared" si="0"/>
        <v>83.654910106955924</v>
      </c>
    </row>
    <row r="41" spans="1:6" s="3" customFormat="1">
      <c r="A41" s="23" t="s">
        <v>14</v>
      </c>
      <c r="B41" s="48">
        <v>23648.498</v>
      </c>
      <c r="C41" s="48">
        <v>16024.662</v>
      </c>
      <c r="D41" s="48">
        <f>9013.708+108.252</f>
        <v>9121.9600000000009</v>
      </c>
      <c r="E41" s="13">
        <f t="shared" si="0"/>
        <v>56.924507986502313</v>
      </c>
    </row>
    <row r="42" spans="1:6" s="2" customFormat="1" ht="14.25">
      <c r="A42" s="10" t="s">
        <v>8</v>
      </c>
      <c r="B42" s="50">
        <f>B43+B48</f>
        <v>115006.82999999999</v>
      </c>
      <c r="C42" s="50">
        <f>C43+C48</f>
        <v>95524.055999999997</v>
      </c>
      <c r="D42" s="50">
        <f>D43+D48</f>
        <v>68602.622999999992</v>
      </c>
      <c r="E42" s="12">
        <f t="shared" si="0"/>
        <v>71.817116936491885</v>
      </c>
    </row>
    <row r="43" spans="1:6" s="8" customFormat="1">
      <c r="A43" s="23" t="s">
        <v>30</v>
      </c>
      <c r="B43" s="48">
        <v>77198.316999999995</v>
      </c>
      <c r="C43" s="48">
        <v>59709.542999999998</v>
      </c>
      <c r="D43" s="48">
        <f>52892.463+566.931</f>
        <v>53459.394</v>
      </c>
      <c r="E43" s="13">
        <f t="shared" si="0"/>
        <v>89.532411929530269</v>
      </c>
    </row>
    <row r="44" spans="1:6" s="3" customFormat="1">
      <c r="A44" s="6" t="s">
        <v>1</v>
      </c>
      <c r="B44" s="47">
        <v>38000.764999999999</v>
      </c>
      <c r="C44" s="47">
        <v>27901.531999999999</v>
      </c>
      <c r="D44" s="47">
        <v>25629.423999999999</v>
      </c>
      <c r="E44" s="13">
        <f t="shared" si="0"/>
        <v>91.856690879912975</v>
      </c>
    </row>
    <row r="45" spans="1:6" s="3" customFormat="1">
      <c r="A45" s="6" t="s">
        <v>26</v>
      </c>
      <c r="B45" s="47">
        <v>8368.8510000000006</v>
      </c>
      <c r="C45" s="47">
        <v>6145.0529999999999</v>
      </c>
      <c r="D45" s="47">
        <v>5612.9780000000001</v>
      </c>
      <c r="E45" s="13">
        <f t="shared" si="0"/>
        <v>91.341409097692079</v>
      </c>
    </row>
    <row r="46" spans="1:6" s="3" customFormat="1">
      <c r="A46" s="6" t="s">
        <v>28</v>
      </c>
      <c r="B46" s="47">
        <v>5627.0129999999999</v>
      </c>
      <c r="C46" s="47">
        <v>3583.739</v>
      </c>
      <c r="D46" s="47">
        <v>3021.92</v>
      </c>
      <c r="E46" s="13">
        <f t="shared" si="0"/>
        <v>84.323105002903404</v>
      </c>
    </row>
    <row r="47" spans="1:6" s="3" customFormat="1">
      <c r="A47" s="6" t="s">
        <v>13</v>
      </c>
      <c r="B47" s="47">
        <f>SUM(B43)-B44-B45-B46</f>
        <v>25201.687999999995</v>
      </c>
      <c r="C47" s="47">
        <f>SUM(C43)-C44-C45-C46</f>
        <v>22079.218999999997</v>
      </c>
      <c r="D47" s="47">
        <f>SUM(D43)-D44-D45-D46</f>
        <v>19195.072</v>
      </c>
      <c r="E47" s="13">
        <f t="shared" si="0"/>
        <v>86.937277989769484</v>
      </c>
    </row>
    <row r="48" spans="1:6" s="3" customFormat="1">
      <c r="A48" s="23" t="s">
        <v>14</v>
      </c>
      <c r="B48" s="48">
        <v>37808.512999999999</v>
      </c>
      <c r="C48" s="48">
        <v>35814.512999999999</v>
      </c>
      <c r="D48" s="48">
        <v>15143.228999999999</v>
      </c>
      <c r="E48" s="13">
        <f t="shared" si="0"/>
        <v>42.282381446873224</v>
      </c>
    </row>
    <row r="49" spans="1:7" s="3" customFormat="1" ht="14.25">
      <c r="A49" s="10" t="s">
        <v>0</v>
      </c>
      <c r="B49" s="11">
        <f>B50+B55</f>
        <v>163848.80600000001</v>
      </c>
      <c r="C49" s="11">
        <f>C50+C55</f>
        <v>120823.93599999999</v>
      </c>
      <c r="D49" s="11">
        <f>D50+D55</f>
        <v>93992.709999999992</v>
      </c>
      <c r="E49" s="12">
        <f t="shared" si="0"/>
        <v>77.79312039627645</v>
      </c>
    </row>
    <row r="50" spans="1:7" s="3" customFormat="1">
      <c r="A50" s="23" t="s">
        <v>30</v>
      </c>
      <c r="B50" s="18">
        <f>146383.581+90.5</f>
        <v>146474.08100000001</v>
      </c>
      <c r="C50" s="18">
        <v>104072.05499999999</v>
      </c>
      <c r="D50" s="18">
        <v>89381.957999999999</v>
      </c>
      <c r="E50" s="13">
        <f t="shared" si="0"/>
        <v>85.884686335827624</v>
      </c>
    </row>
    <row r="51" spans="1:7" s="3" customFormat="1">
      <c r="A51" s="6" t="s">
        <v>1</v>
      </c>
      <c r="B51" s="5">
        <f>96802.106+74.2</f>
        <v>96876.305999999997</v>
      </c>
      <c r="C51" s="5">
        <v>68295.3</v>
      </c>
      <c r="D51" s="5">
        <v>61164.851000000002</v>
      </c>
      <c r="E51" s="13">
        <f t="shared" si="0"/>
        <v>89.559385492120242</v>
      </c>
    </row>
    <row r="52" spans="1:7" s="3" customFormat="1">
      <c r="A52" s="6" t="s">
        <v>26</v>
      </c>
      <c r="B52" s="5">
        <f>21264.482+16.3</f>
        <v>21280.781999999999</v>
      </c>
      <c r="C52" s="5">
        <v>15064.404</v>
      </c>
      <c r="D52" s="5">
        <v>13277.391</v>
      </c>
      <c r="E52" s="13">
        <f t="shared" si="0"/>
        <v>88.137512775148622</v>
      </c>
    </row>
    <row r="53" spans="1:7" s="3" customFormat="1">
      <c r="A53" s="6" t="s">
        <v>28</v>
      </c>
      <c r="B53" s="5">
        <f>5245.45-5.681</f>
        <v>5239.7690000000002</v>
      </c>
      <c r="C53" s="5">
        <v>3283.55</v>
      </c>
      <c r="D53" s="5">
        <v>2833.422</v>
      </c>
      <c r="E53" s="13">
        <f t="shared" si="0"/>
        <v>86.291422393446112</v>
      </c>
    </row>
    <row r="54" spans="1:7" s="3" customFormat="1">
      <c r="A54" s="6" t="s">
        <v>13</v>
      </c>
      <c r="B54" s="5">
        <f>SUM(B50)-B51-B52-B53+5.681</f>
        <v>23082.90500000001</v>
      </c>
      <c r="C54" s="5">
        <f>SUM(C50)-C51-C52-C53</f>
        <v>17428.800999999989</v>
      </c>
      <c r="D54" s="5">
        <f>SUM(D50)-D51-D52-D53</f>
        <v>12106.293999999996</v>
      </c>
      <c r="E54" s="13">
        <f t="shared" si="0"/>
        <v>69.461427667915913</v>
      </c>
    </row>
    <row r="55" spans="1:7" s="3" customFormat="1">
      <c r="A55" s="23" t="s">
        <v>14</v>
      </c>
      <c r="B55" s="18">
        <v>17374.724999999999</v>
      </c>
      <c r="C55" s="18">
        <v>16751.881000000001</v>
      </c>
      <c r="D55" s="18">
        <v>4610.7520000000004</v>
      </c>
      <c r="E55" s="13">
        <f t="shared" si="0"/>
        <v>27.523786731770599</v>
      </c>
      <c r="G55" s="76"/>
    </row>
    <row r="56" spans="1:7" s="58" customFormat="1" ht="14.25" customHeight="1">
      <c r="A56" s="14" t="s">
        <v>9</v>
      </c>
      <c r="B56" s="15">
        <f>B57+B60</f>
        <v>550605.30599999998</v>
      </c>
      <c r="C56" s="15">
        <f>C57+C60</f>
        <v>491501.07900000003</v>
      </c>
      <c r="D56" s="49">
        <f>D57+D60</f>
        <v>227399.37700000001</v>
      </c>
      <c r="E56" s="12">
        <f t="shared" si="0"/>
        <v>46.266302703274434</v>
      </c>
      <c r="G56" s="73"/>
    </row>
    <row r="57" spans="1:7" s="58" customFormat="1" ht="14.25" customHeight="1">
      <c r="A57" s="23" t="s">
        <v>30</v>
      </c>
      <c r="B57" s="18">
        <v>345485.049</v>
      </c>
      <c r="C57" s="18">
        <v>305403.19900000002</v>
      </c>
      <c r="D57" s="18">
        <f>142942.391+205.247</f>
        <v>143147.63800000001</v>
      </c>
      <c r="E57" s="13">
        <f t="shared" si="0"/>
        <v>46.871689120715466</v>
      </c>
      <c r="G57" s="74"/>
    </row>
    <row r="58" spans="1:7" s="58" customFormat="1">
      <c r="A58" s="6" t="s">
        <v>28</v>
      </c>
      <c r="B58" s="5">
        <v>25570.02505</v>
      </c>
      <c r="C58" s="5">
        <v>23166.162</v>
      </c>
      <c r="D58" s="5">
        <f>20129.67+0.712</f>
        <v>20130.381999999998</v>
      </c>
      <c r="E58" s="13">
        <f t="shared" si="0"/>
        <v>86.895628201166843</v>
      </c>
      <c r="G58" s="75"/>
    </row>
    <row r="59" spans="1:7" s="58" customFormat="1">
      <c r="A59" s="6" t="s">
        <v>13</v>
      </c>
      <c r="B59" s="5">
        <f>SUM(B57)-B58</f>
        <v>319915.02395</v>
      </c>
      <c r="C59" s="5">
        <f>SUM(C57)-C58</f>
        <v>282237.03700000001</v>
      </c>
      <c r="D59" s="5">
        <f>SUM(D57)-D58</f>
        <v>123017.25600000001</v>
      </c>
      <c r="E59" s="13">
        <f t="shared" si="0"/>
        <v>43.586503496350126</v>
      </c>
      <c r="G59" s="75"/>
    </row>
    <row r="60" spans="1:7" s="58" customFormat="1">
      <c r="A60" s="23" t="s">
        <v>14</v>
      </c>
      <c r="B60" s="18">
        <v>205120.25700000001</v>
      </c>
      <c r="C60" s="18">
        <v>186097.88</v>
      </c>
      <c r="D60" s="18">
        <v>84251.739000000001</v>
      </c>
      <c r="E60" s="13">
        <f t="shared" si="0"/>
        <v>45.272809663387889</v>
      </c>
      <c r="G60" s="74"/>
    </row>
    <row r="61" spans="1:7" s="58" customFormat="1" ht="17.25" customHeight="1">
      <c r="A61" s="14" t="s">
        <v>35</v>
      </c>
      <c r="B61" s="15">
        <f>SUM(B62)</f>
        <v>183412.19999999998</v>
      </c>
      <c r="C61" s="15">
        <f>SUM(C62)</f>
        <v>147891.50699999998</v>
      </c>
      <c r="D61" s="15">
        <f>SUM(D62)</f>
        <v>48160.713000000003</v>
      </c>
      <c r="E61" s="12">
        <f t="shared" si="0"/>
        <v>32.564894345149924</v>
      </c>
      <c r="G61" s="76"/>
    </row>
    <row r="62" spans="1:7" s="58" customFormat="1">
      <c r="A62" s="23" t="s">
        <v>14</v>
      </c>
      <c r="B62" s="18">
        <f>187125.917-3713.717</f>
        <v>183412.19999999998</v>
      </c>
      <c r="C62" s="18">
        <f>150605.224-2713.717</f>
        <v>147891.50699999998</v>
      </c>
      <c r="D62" s="18">
        <f>48056.535+104.178</f>
        <v>48160.713000000003</v>
      </c>
      <c r="E62" s="13">
        <f t="shared" si="0"/>
        <v>32.564894345149924</v>
      </c>
      <c r="G62" s="76"/>
    </row>
    <row r="63" spans="1:7" s="58" customFormat="1" ht="15" customHeight="1">
      <c r="A63" s="16" t="s">
        <v>16</v>
      </c>
      <c r="B63" s="15">
        <f>SUM(B64:B65)</f>
        <v>183603.652</v>
      </c>
      <c r="C63" s="15">
        <f>SUM(C64:C65)</f>
        <v>175094.34899999999</v>
      </c>
      <c r="D63" s="15">
        <f>SUM(D64:D65)</f>
        <v>97277.948999999993</v>
      </c>
      <c r="E63" s="12">
        <f t="shared" si="0"/>
        <v>55.557446345684184</v>
      </c>
      <c r="G63" s="77"/>
    </row>
    <row r="64" spans="1:7" s="58" customFormat="1">
      <c r="A64" s="23" t="s">
        <v>13</v>
      </c>
      <c r="B64" s="18">
        <v>97630.315000000002</v>
      </c>
      <c r="C64" s="18">
        <v>91480.315000000002</v>
      </c>
      <c r="D64" s="18">
        <v>58326.364000000001</v>
      </c>
      <c r="E64" s="13">
        <f t="shared" si="0"/>
        <v>63.758376870477541</v>
      </c>
      <c r="G64" s="71"/>
    </row>
    <row r="65" spans="1:7" s="58" customFormat="1">
      <c r="A65" s="23" t="s">
        <v>14</v>
      </c>
      <c r="B65" s="18">
        <f>83960.734+2012.603</f>
        <v>85973.337</v>
      </c>
      <c r="C65" s="18">
        <f>81601.431+2012.603</f>
        <v>83614.034</v>
      </c>
      <c r="D65" s="18">
        <v>38951.584999999999</v>
      </c>
      <c r="E65" s="13">
        <f t="shared" si="0"/>
        <v>46.584984764638911</v>
      </c>
      <c r="G65" s="71"/>
    </row>
    <row r="66" spans="1:7" s="58" customFormat="1" ht="45.75" customHeight="1">
      <c r="A66" s="17" t="s">
        <v>20</v>
      </c>
      <c r="B66" s="15">
        <f>SUM(B67:B67)</f>
        <v>15068.325999999999</v>
      </c>
      <c r="C66" s="15">
        <f>SUM(C67:C67)</f>
        <v>15068.325999999999</v>
      </c>
      <c r="D66" s="15">
        <f>SUM(D67:D67)</f>
        <v>5116</v>
      </c>
      <c r="E66" s="12">
        <f t="shared" si="0"/>
        <v>33.952012984056758</v>
      </c>
      <c r="G66" s="77"/>
    </row>
    <row r="67" spans="1:7" s="58" customFormat="1">
      <c r="A67" s="23" t="s">
        <v>14</v>
      </c>
      <c r="B67" s="18">
        <v>15068.325999999999</v>
      </c>
      <c r="C67" s="18">
        <v>15068.325999999999</v>
      </c>
      <c r="D67" s="18">
        <v>5116</v>
      </c>
      <c r="E67" s="13">
        <f t="shared" si="0"/>
        <v>33.952012984056758</v>
      </c>
      <c r="G67" s="74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7005.06</v>
      </c>
      <c r="D68" s="11">
        <f>SUM(D69)+D72</f>
        <v>6180.1980000000003</v>
      </c>
      <c r="E68" s="12">
        <f t="shared" si="0"/>
        <v>88.224768952728454</v>
      </c>
      <c r="G68" s="76"/>
    </row>
    <row r="69" spans="1:7" s="58" customFormat="1">
      <c r="A69" s="23" t="s">
        <v>30</v>
      </c>
      <c r="B69" s="18">
        <v>8564</v>
      </c>
      <c r="C69" s="18">
        <v>6835.06</v>
      </c>
      <c r="D69" s="18">
        <v>6017.8969999999999</v>
      </c>
      <c r="E69" s="13">
        <f t="shared" si="0"/>
        <v>88.044538014296876</v>
      </c>
      <c r="G69" s="76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6.6619999999999999</v>
      </c>
      <c r="E70" s="13">
        <f t="shared" ref="E70:E76" si="1">SUM(D70)/C70*100</f>
        <v>35.248677248677254</v>
      </c>
      <c r="G70" s="76"/>
    </row>
    <row r="71" spans="1:7" s="58" customFormat="1">
      <c r="A71" s="6" t="s">
        <v>13</v>
      </c>
      <c r="B71" s="5">
        <f>SUM(B69)-B70</f>
        <v>8545</v>
      </c>
      <c r="C71" s="5">
        <f>SUM(C69)-C70</f>
        <v>6816.1600000000008</v>
      </c>
      <c r="D71" s="5">
        <f>SUM(D69)-D70</f>
        <v>6011.2349999999997</v>
      </c>
      <c r="E71" s="12">
        <f t="shared" si="1"/>
        <v>88.190931550902548</v>
      </c>
      <c r="G71" s="76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6"/>
    </row>
    <row r="73" spans="1:7" s="2" customFormat="1">
      <c r="A73" s="16" t="s">
        <v>11</v>
      </c>
      <c r="B73" s="11">
        <v>2589.8000000000002</v>
      </c>
      <c r="C73" s="11">
        <v>1989.8</v>
      </c>
      <c r="D73" s="11"/>
      <c r="E73" s="13">
        <f t="shared" si="1"/>
        <v>0</v>
      </c>
      <c r="G73" s="78"/>
    </row>
    <row r="74" spans="1:7" s="2" customFormat="1" ht="14.25">
      <c r="A74" s="16" t="s">
        <v>12</v>
      </c>
      <c r="B74" s="11">
        <v>53836.800000000003</v>
      </c>
      <c r="C74" s="11">
        <v>40377.599999999999</v>
      </c>
      <c r="D74" s="11">
        <v>38882.133000000002</v>
      </c>
      <c r="E74" s="12">
        <f t="shared" si="1"/>
        <v>96.296295470756064</v>
      </c>
      <c r="G74" s="78"/>
    </row>
    <row r="75" spans="1:7" s="2" customFormat="1">
      <c r="A75" s="10" t="s">
        <v>17</v>
      </c>
      <c r="B75" s="11">
        <f>SUM(B76)+B80</f>
        <v>135190.992</v>
      </c>
      <c r="C75" s="11">
        <f>SUM(C76)+C80</f>
        <v>82622.347000000009</v>
      </c>
      <c r="D75" s="11">
        <f>SUM(D76)+D80</f>
        <v>46812.195999999996</v>
      </c>
      <c r="E75" s="13">
        <f t="shared" si="1"/>
        <v>56.658032239147104</v>
      </c>
    </row>
    <row r="76" spans="1:7" s="2" customFormat="1">
      <c r="A76" s="23" t="s">
        <v>30</v>
      </c>
      <c r="B76" s="18">
        <v>63496.05</v>
      </c>
      <c r="C76" s="18">
        <v>23013.633000000002</v>
      </c>
      <c r="D76" s="18">
        <f>3029.929+49.341</f>
        <v>3079.27</v>
      </c>
      <c r="E76" s="12">
        <f t="shared" si="1"/>
        <v>13.380199466985504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63496.05</v>
      </c>
      <c r="C79" s="5">
        <f>1359.699+75</f>
        <v>1434.6990000000001</v>
      </c>
      <c r="D79" s="5">
        <f>SUM(D76)-D77-D78</f>
        <v>3079.27</v>
      </c>
      <c r="E79" s="13">
        <f t="shared" ref="E79:E90" si="2">SUM(D79)/C79*100</f>
        <v>214.62829485487896</v>
      </c>
    </row>
    <row r="80" spans="1:7" s="3" customFormat="1">
      <c r="A80" s="23" t="s">
        <v>14</v>
      </c>
      <c r="B80" s="18">
        <f>19551.056+49108.3+3035.586</f>
        <v>71694.941999999995</v>
      </c>
      <c r="C80" s="18">
        <f>43903.3+1201.525+14503.889</f>
        <v>59608.714000000007</v>
      </c>
      <c r="D80" s="18">
        <f>116.82+43595.3+20.806</f>
        <v>43732.925999999999</v>
      </c>
      <c r="E80" s="13">
        <f t="shared" si="2"/>
        <v>73.366665820034299</v>
      </c>
    </row>
    <row r="81" spans="1:17" s="3" customFormat="1" ht="27">
      <c r="A81" s="19" t="s">
        <v>22</v>
      </c>
      <c r="B81" s="50">
        <v>25360.832999999999</v>
      </c>
      <c r="C81" s="50">
        <v>23579.125</v>
      </c>
      <c r="D81" s="50">
        <v>18000</v>
      </c>
      <c r="E81" s="13">
        <f t="shared" si="2"/>
        <v>76.338710617972467</v>
      </c>
    </row>
    <row r="82" spans="1:17" s="56" customFormat="1" ht="15.75">
      <c r="A82" s="20" t="s">
        <v>24</v>
      </c>
      <c r="B82" s="51">
        <f>B5+B14+B23+B35+B42+B49+B56+B61+B63+B66+B68+B73+B74+B75+B81</f>
        <v>4304951.102</v>
      </c>
      <c r="C82" s="51">
        <f>C5+C14+C23+C35+C42+C49+C56+C61+C63+C66+C68+C73+C74+C75+C81</f>
        <v>3404189.1950000003</v>
      </c>
      <c r="D82" s="21">
        <f>D5+D14+D23+D35+D42+D49+D56+D61+D63+D66+D68+D73+D74+D75+D81</f>
        <v>2662940.58</v>
      </c>
      <c r="E82" s="52">
        <f t="shared" si="2"/>
        <v>78.225398985205345</v>
      </c>
    </row>
    <row r="83" spans="1:17" s="56" customFormat="1" ht="15.75">
      <c r="A83" s="10" t="s">
        <v>30</v>
      </c>
      <c r="B83" s="21">
        <f>B6+B15+B24+B36+B43+B50+B57+B64+B69+B76+B74</f>
        <v>3500952.017</v>
      </c>
      <c r="C83" s="21">
        <f>C6+C15+C24+C36+C43+C50+C57+C64+C69+C76+C74</f>
        <v>2695150.264</v>
      </c>
      <c r="D83" s="21">
        <f>D6+D15+D24+D36+D43+D50+D57+D64+D69+D76+D74</f>
        <v>2319771.9500000002</v>
      </c>
      <c r="E83" s="52">
        <f t="shared" si="2"/>
        <v>86.07208217612019</v>
      </c>
      <c r="F83" s="71"/>
      <c r="G83" s="71"/>
      <c r="H83" s="71"/>
      <c r="I83" s="67"/>
      <c r="J83" s="67"/>
      <c r="K83" s="67"/>
      <c r="L83" s="68"/>
      <c r="M83" s="68"/>
      <c r="N83" s="68"/>
      <c r="O83" s="68"/>
      <c r="P83" s="68"/>
      <c r="Q83" s="68"/>
    </row>
    <row r="84" spans="1:17" s="57" customFormat="1">
      <c r="A84" s="22" t="s">
        <v>1</v>
      </c>
      <c r="B84" s="15">
        <f t="shared" ref="B84:D85" si="3">B7+B16+B25+B37+B44+B51+B77</f>
        <v>877865.97899999993</v>
      </c>
      <c r="C84" s="15">
        <f t="shared" si="3"/>
        <v>656497.57799999998</v>
      </c>
      <c r="D84" s="15">
        <f t="shared" si="3"/>
        <v>590537.56400000001</v>
      </c>
      <c r="E84" s="12">
        <f t="shared" si="2"/>
        <v>89.952740693888742</v>
      </c>
      <c r="F84" s="72"/>
      <c r="G84" s="72"/>
      <c r="H84" s="69"/>
      <c r="I84" s="67"/>
      <c r="J84" s="67"/>
      <c r="K84" s="67"/>
      <c r="L84" s="69"/>
      <c r="M84" s="69"/>
      <c r="N84" s="69"/>
      <c r="O84" s="69"/>
      <c r="P84" s="69"/>
      <c r="Q84" s="69"/>
    </row>
    <row r="85" spans="1:17" s="37" customFormat="1">
      <c r="A85" s="22" t="s">
        <v>27</v>
      </c>
      <c r="B85" s="15">
        <f t="shared" si="3"/>
        <v>194022.07</v>
      </c>
      <c r="C85" s="15">
        <f t="shared" si="3"/>
        <v>145243.07500000001</v>
      </c>
      <c r="D85" s="15">
        <f t="shared" si="3"/>
        <v>130997.467</v>
      </c>
      <c r="E85" s="12">
        <f t="shared" si="2"/>
        <v>90.191884879881528</v>
      </c>
      <c r="F85" s="72"/>
      <c r="G85" s="72"/>
      <c r="H85" s="46"/>
      <c r="I85" s="67"/>
      <c r="J85" s="67"/>
      <c r="K85" s="67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132149.03205000001</v>
      </c>
      <c r="C86" s="15">
        <f>C70+C11+C20+C29+C39+C46+C53+C58</f>
        <v>88028.653000000006</v>
      </c>
      <c r="D86" s="15">
        <f>D70+D11+D20+D29+D39+D46+D53+D58</f>
        <v>79818.994999999995</v>
      </c>
      <c r="E86" s="12">
        <f t="shared" si="2"/>
        <v>90.673879787755013</v>
      </c>
      <c r="F86" s="71"/>
      <c r="G86" s="71"/>
      <c r="H86" s="71"/>
      <c r="I86" s="67"/>
      <c r="J86" s="67"/>
      <c r="K86" s="67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2296914.9359500003</v>
      </c>
      <c r="C87" s="15">
        <f>C83-C84-C85-C86</f>
        <v>1805380.9580000001</v>
      </c>
      <c r="D87" s="15">
        <f>D83-D84-D85-D86</f>
        <v>1518417.9240000001</v>
      </c>
      <c r="E87" s="12">
        <f t="shared" si="2"/>
        <v>84.105125695027965</v>
      </c>
      <c r="F87" s="46"/>
      <c r="G87" s="46"/>
      <c r="H87" s="46"/>
      <c r="I87" s="67"/>
      <c r="J87" s="67"/>
      <c r="K87" s="67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776048.45200000016</v>
      </c>
      <c r="C88" s="11">
        <f>C13+C22+C41+C34+C55+C60+C62+C65+C67+C72+C80+C48</f>
        <v>683470.00600000005</v>
      </c>
      <c r="D88" s="11">
        <f>D13+D22+D41+D34+D55+D60+D62+D65+D67+D72+D80+D48</f>
        <v>325168.62999999995</v>
      </c>
      <c r="E88" s="12">
        <f t="shared" si="2"/>
        <v>47.576137525484903</v>
      </c>
      <c r="F88" s="71"/>
      <c r="G88" s="71"/>
      <c r="H88" s="71"/>
      <c r="I88" s="67"/>
      <c r="J88" s="67"/>
      <c r="K88" s="67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23579.125</v>
      </c>
      <c r="D89" s="11">
        <f>SUM(D81)</f>
        <v>18000</v>
      </c>
      <c r="E89" s="12">
        <f t="shared" si="2"/>
        <v>76.338710617972467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1989.8</v>
      </c>
      <c r="D90" s="11"/>
      <c r="E90" s="12">
        <f t="shared" si="2"/>
        <v>0</v>
      </c>
      <c r="F90" s="46"/>
      <c r="G90" s="46"/>
      <c r="H90" s="70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0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 topLeftCell="A71">
      <selection activeCell="C101" sqref="C101"/>
      <pageMargins left="0.39370078740157483" right="0.19685039370078741" top="0.43307086614173229" bottom="0.35433070866141736" header="0.19685039370078741" footer="0.19685039370078741"/>
      <pageSetup paperSize="9" scale="70" fitToHeight="2" orientation="portrait" horizontalDpi="300" verticalDpi="300" r:id="rId1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2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3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4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5"/>
      <headerFooter alignWithMargins="0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6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7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8"/>
      <headerFooter alignWithMargins="0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9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1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11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12"/>
      <headerFooter alignWithMargins="0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13"/>
    </customSheetView>
    <customSheetView guid="{D01BA3E2-1B63-4248-8EFD-100CF5589BA7}" showPageBreaks="1">
      <pane xSplit="1" ySplit="4" topLeftCell="B26" activePane="bottomRight" state="frozen"/>
      <selection pane="bottomRight" activeCell="C33" sqref="C33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B5" sqref="B5:E90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7" t="s">
        <v>69</v>
      </c>
      <c r="B1" s="87"/>
      <c r="C1" s="87"/>
      <c r="D1" s="87"/>
      <c r="E1" s="87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8"/>
      <c r="B3" s="85" t="s">
        <v>34</v>
      </c>
      <c r="C3" s="85" t="s">
        <v>70</v>
      </c>
      <c r="D3" s="85" t="s">
        <v>72</v>
      </c>
      <c r="E3" s="85" t="s">
        <v>32</v>
      </c>
    </row>
    <row r="4" spans="1:5" s="24" customFormat="1" ht="114" customHeight="1">
      <c r="A4" s="89"/>
      <c r="B4" s="86"/>
      <c r="C4" s="86"/>
      <c r="D4" s="86"/>
      <c r="E4" s="86"/>
    </row>
    <row r="5" spans="1:5" s="27" customFormat="1" ht="14.25">
      <c r="A5" s="59" t="s">
        <v>36</v>
      </c>
      <c r="B5" s="11">
        <f>B6+B13</f>
        <v>1126123.6839999999</v>
      </c>
      <c r="C5" s="11">
        <f>C6+C13</f>
        <v>850626.125</v>
      </c>
      <c r="D5" s="11">
        <f>D6+D13</f>
        <v>733540.64199999999</v>
      </c>
      <c r="E5" s="12">
        <f>SUM(D5)/C5*100</f>
        <v>86.235376558649662</v>
      </c>
    </row>
    <row r="6" spans="1:5" s="28" customFormat="1">
      <c r="A6" s="60" t="s">
        <v>37</v>
      </c>
      <c r="B6" s="18">
        <v>1025463.463</v>
      </c>
      <c r="C6" s="18">
        <v>757267.16700000002</v>
      </c>
      <c r="D6" s="48">
        <f>667509.62+8596.177</f>
        <v>676105.79700000002</v>
      </c>
      <c r="E6" s="13">
        <f t="shared" ref="E6:E69" si="0">SUM(D6)/C6*100</f>
        <v>89.282333430415321</v>
      </c>
    </row>
    <row r="7" spans="1:5" s="28" customFormat="1">
      <c r="A7" s="29" t="s">
        <v>38</v>
      </c>
      <c r="B7" s="5">
        <v>658763.80599999998</v>
      </c>
      <c r="C7" s="5">
        <v>496793.33199999999</v>
      </c>
      <c r="D7" s="5">
        <f>440648.993+6234.821</f>
        <v>446883.81400000001</v>
      </c>
      <c r="E7" s="13">
        <f t="shared" si="0"/>
        <v>89.953665883744193</v>
      </c>
    </row>
    <row r="8" spans="1:5" s="28" customFormat="1">
      <c r="A8" s="29" t="s">
        <v>39</v>
      </c>
      <c r="B8" s="5">
        <v>145790.68700000001</v>
      </c>
      <c r="C8" s="5">
        <v>109902.59299999999</v>
      </c>
      <c r="D8" s="5">
        <f>98003.412+1402.04</f>
        <v>99405.45199999999</v>
      </c>
      <c r="E8" s="13">
        <f t="shared" si="0"/>
        <v>90.448686683852856</v>
      </c>
    </row>
    <row r="9" spans="1:5" s="28" customFormat="1">
      <c r="A9" s="29" t="s">
        <v>40</v>
      </c>
      <c r="B9" s="5">
        <v>187.72900000000001</v>
      </c>
      <c r="C9" s="5">
        <v>177.67599999999999</v>
      </c>
      <c r="D9" s="5">
        <v>41.234999999999999</v>
      </c>
      <c r="E9" s="13">
        <f t="shared" si="0"/>
        <v>23.2079740651523</v>
      </c>
    </row>
    <row r="10" spans="1:5" s="28" customFormat="1">
      <c r="A10" s="29" t="s">
        <v>41</v>
      </c>
      <c r="B10" s="5">
        <v>56871.942000000003</v>
      </c>
      <c r="C10" s="5">
        <v>35279.82</v>
      </c>
      <c r="D10" s="5">
        <f>31317.537+144.9</f>
        <v>31462.437000000002</v>
      </c>
      <c r="E10" s="13">
        <f t="shared" si="0"/>
        <v>89.179698195739093</v>
      </c>
    </row>
    <row r="11" spans="1:5" s="28" customFormat="1" ht="30">
      <c r="A11" s="29" t="s">
        <v>42</v>
      </c>
      <c r="B11" s="5">
        <v>88069.464999999997</v>
      </c>
      <c r="C11" s="5">
        <v>52921.582999999999</v>
      </c>
      <c r="D11" s="5">
        <f>49624.195+4.895</f>
        <v>49629.09</v>
      </c>
      <c r="E11" s="13">
        <f t="shared" si="0"/>
        <v>93.778544001603265</v>
      </c>
    </row>
    <row r="12" spans="1:5" s="28" customFormat="1">
      <c r="A12" s="29" t="s">
        <v>43</v>
      </c>
      <c r="B12" s="47">
        <f>SUM(B6)-B7-B8-B9-B10-B11</f>
        <v>75779.834000000003</v>
      </c>
      <c r="C12" s="47">
        <f>SUM(C6)-C7-C8-C9-C10-C11</f>
        <v>62192.163000000015</v>
      </c>
      <c r="D12" s="47">
        <f>SUM(D6)-D7-D8-D9-D10-D11</f>
        <v>48683.769000000015</v>
      </c>
      <c r="E12" s="54">
        <f t="shared" si="0"/>
        <v>78.279588056778167</v>
      </c>
    </row>
    <row r="13" spans="1:5" s="28" customFormat="1">
      <c r="A13" s="60" t="s">
        <v>44</v>
      </c>
      <c r="B13" s="18">
        <v>100660.22100000001</v>
      </c>
      <c r="C13" s="18">
        <v>93358.957999999999</v>
      </c>
      <c r="D13" s="18">
        <f>56839.995+594.85</f>
        <v>57434.845000000001</v>
      </c>
      <c r="E13" s="13">
        <f t="shared" si="0"/>
        <v>61.520443490811026</v>
      </c>
    </row>
    <row r="14" spans="1:5" s="27" customFormat="1" ht="14.25">
      <c r="A14" s="59" t="s">
        <v>45</v>
      </c>
      <c r="B14" s="11">
        <f>B15+B22</f>
        <v>536838.78500000003</v>
      </c>
      <c r="C14" s="11">
        <f>C15+C22</f>
        <v>399667.6</v>
      </c>
      <c r="D14" s="11">
        <f>D15+D22</f>
        <v>365752.69800000003</v>
      </c>
      <c r="E14" s="12">
        <f t="shared" si="0"/>
        <v>91.51422281916274</v>
      </c>
    </row>
    <row r="15" spans="1:5" s="28" customFormat="1">
      <c r="A15" s="60" t="s">
        <v>46</v>
      </c>
      <c r="B15" s="18">
        <f>478033.964+29125.5</f>
        <v>507159.46399999998</v>
      </c>
      <c r="C15" s="18">
        <f>353487.952+21844.125</f>
        <v>375332.07699999999</v>
      </c>
      <c r="D15" s="18">
        <f>326036.124+1243.009+21844.125</f>
        <v>349123.25800000003</v>
      </c>
      <c r="E15" s="13">
        <f t="shared" si="0"/>
        <v>93.017165170244709</v>
      </c>
    </row>
    <row r="16" spans="1:5" s="28" customFormat="1">
      <c r="A16" s="29" t="s">
        <v>38</v>
      </c>
      <c r="B16" s="5"/>
      <c r="C16" s="5"/>
      <c r="D16" s="5"/>
      <c r="E16" s="13"/>
    </row>
    <row r="17" spans="1:5" s="28" customFormat="1">
      <c r="A17" s="29" t="s">
        <v>39</v>
      </c>
      <c r="B17" s="5"/>
      <c r="C17" s="5"/>
      <c r="D17" s="5"/>
      <c r="E17" s="13"/>
    </row>
    <row r="18" spans="1:5" s="28" customFormat="1">
      <c r="A18" s="29" t="s">
        <v>40</v>
      </c>
      <c r="B18" s="5"/>
      <c r="C18" s="5"/>
      <c r="D18" s="5"/>
      <c r="E18" s="13"/>
    </row>
    <row r="19" spans="1:5" s="28" customFormat="1">
      <c r="A19" s="29" t="s">
        <v>41</v>
      </c>
      <c r="B19" s="5"/>
      <c r="C19" s="5"/>
      <c r="D19" s="5"/>
      <c r="E19" s="13"/>
    </row>
    <row r="20" spans="1:5" s="28" customFormat="1" ht="30">
      <c r="A20" s="29" t="s">
        <v>42</v>
      </c>
      <c r="B20" s="5"/>
      <c r="C20" s="5"/>
      <c r="D20" s="5"/>
      <c r="E20" s="13"/>
    </row>
    <row r="21" spans="1:5" s="28" customFormat="1">
      <c r="A21" s="29" t="s">
        <v>43</v>
      </c>
      <c r="B21" s="47">
        <f>SUM(B15)-B16-B17-B18-B19-B20</f>
        <v>507159.46399999998</v>
      </c>
      <c r="C21" s="47">
        <f>SUM(C15)-C16-C17-C18-C19-C20</f>
        <v>375332.07699999999</v>
      </c>
      <c r="D21" s="47">
        <f>SUM(D15)-D16-D17-D18-D19-D20</f>
        <v>349123.25800000003</v>
      </c>
      <c r="E21" s="54">
        <f t="shared" si="0"/>
        <v>93.017165170244709</v>
      </c>
    </row>
    <row r="22" spans="1:5" s="28" customFormat="1">
      <c r="A22" s="60" t="s">
        <v>44</v>
      </c>
      <c r="B22" s="18">
        <v>29679.321</v>
      </c>
      <c r="C22" s="18">
        <v>24335.523000000001</v>
      </c>
      <c r="D22" s="18">
        <f>16544.44+85</f>
        <v>16629.439999999999</v>
      </c>
      <c r="E22" s="13">
        <f t="shared" si="0"/>
        <v>68.334015258270796</v>
      </c>
    </row>
    <row r="23" spans="1:5" s="27" customFormat="1" ht="28.5">
      <c r="A23" s="59" t="s">
        <v>47</v>
      </c>
      <c r="B23" s="11">
        <f>B24+B34</f>
        <v>1054486.817</v>
      </c>
      <c r="C23" s="11">
        <f>C24+C34</f>
        <v>844041.43599999999</v>
      </c>
      <c r="D23" s="11">
        <f>D24+D34</f>
        <v>823014.92600000009</v>
      </c>
      <c r="E23" s="12">
        <f t="shared" si="0"/>
        <v>97.508829649448643</v>
      </c>
    </row>
    <row r="24" spans="1:5" s="28" customFormat="1">
      <c r="A24" s="60" t="s">
        <v>46</v>
      </c>
      <c r="B24" s="48">
        <v>1049048.7050000001</v>
      </c>
      <c r="C24" s="48">
        <v>839307.42799999996</v>
      </c>
      <c r="D24" s="48">
        <f>821129.533+32.253</f>
        <v>821161.78600000008</v>
      </c>
      <c r="E24" s="13">
        <f t="shared" si="0"/>
        <v>97.838021993533474</v>
      </c>
    </row>
    <row r="25" spans="1:5" s="28" customFormat="1">
      <c r="A25" s="29" t="s">
        <v>38</v>
      </c>
      <c r="B25" s="47">
        <v>22699.713</v>
      </c>
      <c r="C25" s="47">
        <v>17082.170999999998</v>
      </c>
      <c r="D25" s="47">
        <v>14935.877</v>
      </c>
      <c r="E25" s="13">
        <f t="shared" si="0"/>
        <v>87.43547292671407</v>
      </c>
    </row>
    <row r="26" spans="1:5" s="28" customFormat="1">
      <c r="A26" s="29" t="s">
        <v>39</v>
      </c>
      <c r="B26" s="47">
        <v>4944.2240000000002</v>
      </c>
      <c r="C26" s="47">
        <v>3760.357</v>
      </c>
      <c r="D26" s="47">
        <v>3285.1790000000001</v>
      </c>
      <c r="E26" s="13">
        <f t="shared" si="0"/>
        <v>87.363487030619709</v>
      </c>
    </row>
    <row r="27" spans="1:5" s="28" customFormat="1">
      <c r="A27" s="29" t="s">
        <v>40</v>
      </c>
      <c r="B27" s="47">
        <v>100.175</v>
      </c>
      <c r="C27" s="47">
        <v>79.325000000000003</v>
      </c>
      <c r="D27" s="47">
        <v>73.897000000000006</v>
      </c>
      <c r="E27" s="13">
        <f t="shared" si="0"/>
        <v>93.157264418531355</v>
      </c>
    </row>
    <row r="28" spans="1:5" s="28" customFormat="1">
      <c r="A28" s="29" t="s">
        <v>41</v>
      </c>
      <c r="B28" s="47">
        <v>326.99</v>
      </c>
      <c r="C28" s="47">
        <v>237.01300000000001</v>
      </c>
      <c r="D28" s="47">
        <v>236.892</v>
      </c>
      <c r="E28" s="13">
        <f t="shared" si="0"/>
        <v>99.948947948002854</v>
      </c>
    </row>
    <row r="29" spans="1:5" s="28" customFormat="1" ht="30">
      <c r="A29" s="29" t="s">
        <v>42</v>
      </c>
      <c r="B29" s="47">
        <v>1301.5</v>
      </c>
      <c r="C29" s="47">
        <v>879.95899999999995</v>
      </c>
      <c r="D29" s="47">
        <v>703.30799999999999</v>
      </c>
      <c r="E29" s="13">
        <f t="shared" si="0"/>
        <v>79.925087418845649</v>
      </c>
    </row>
    <row r="30" spans="1:5" s="28" customFormat="1">
      <c r="A30" s="29" t="s">
        <v>43</v>
      </c>
      <c r="B30" s="47">
        <f>SUM(B24)-B25-B26-B27-B28-B29</f>
        <v>1019676.103</v>
      </c>
      <c r="C30" s="47">
        <f>SUM(C24)-C25-C26-C27-C28-C29</f>
        <v>817268.603</v>
      </c>
      <c r="D30" s="47">
        <f>SUM(D24)-D25-D26-D27-D28-D29</f>
        <v>801926.63300000015</v>
      </c>
      <c r="E30" s="13">
        <f t="shared" si="0"/>
        <v>98.122775065176484</v>
      </c>
    </row>
    <row r="31" spans="1:5" s="28" customFormat="1">
      <c r="A31" s="29" t="s">
        <v>48</v>
      </c>
      <c r="B31" s="5">
        <f>SUM(B32:B33)</f>
        <v>941871.89999999991</v>
      </c>
      <c r="C31" s="5">
        <f>SUM(C32:C33)</f>
        <v>765657.12100000004</v>
      </c>
      <c r="D31" s="5">
        <f>SUM(D32:D33)</f>
        <v>727955.11699999997</v>
      </c>
      <c r="E31" s="13">
        <f t="shared" si="0"/>
        <v>95.075863207442168</v>
      </c>
    </row>
    <row r="32" spans="1:5" s="28" customFormat="1" ht="30">
      <c r="A32" s="61" t="s">
        <v>49</v>
      </c>
      <c r="B32" s="5">
        <v>521582.3</v>
      </c>
      <c r="C32" s="5">
        <v>384012.46600000001</v>
      </c>
      <c r="D32" s="47">
        <v>371072.42</v>
      </c>
      <c r="E32" s="13">
        <f t="shared" si="0"/>
        <v>96.630305746376465</v>
      </c>
    </row>
    <row r="33" spans="1:5" s="28" customFormat="1">
      <c r="A33" s="61" t="s">
        <v>50</v>
      </c>
      <c r="B33" s="5">
        <v>420289.6</v>
      </c>
      <c r="C33" s="5">
        <v>381644.65500000003</v>
      </c>
      <c r="D33" s="47">
        <v>356882.69699999999</v>
      </c>
      <c r="E33" s="13">
        <f t="shared" si="0"/>
        <v>93.511776550362001</v>
      </c>
    </row>
    <row r="34" spans="1:5" s="28" customFormat="1">
      <c r="A34" s="60" t="s">
        <v>44</v>
      </c>
      <c r="B34" s="48">
        <v>5438.1120000000001</v>
      </c>
      <c r="C34" s="48">
        <v>4734.0079999999998</v>
      </c>
      <c r="D34" s="48">
        <f>1616.446+236.694</f>
        <v>1853.1399999999999</v>
      </c>
      <c r="E34" s="13">
        <f t="shared" si="0"/>
        <v>39.145265491735543</v>
      </c>
    </row>
    <row r="35" spans="1:5" s="27" customFormat="1" ht="14.25">
      <c r="A35" s="59" t="s">
        <v>51</v>
      </c>
      <c r="B35" s="50">
        <f>B36+B41</f>
        <v>150244.27100000001</v>
      </c>
      <c r="C35" s="50">
        <f>C36+C41</f>
        <v>108376.849</v>
      </c>
      <c r="D35" s="50">
        <f>D36+D41</f>
        <v>90208.414999999994</v>
      </c>
      <c r="E35" s="12">
        <f t="shared" si="0"/>
        <v>83.235871712786178</v>
      </c>
    </row>
    <row r="36" spans="1:5" s="28" customFormat="1">
      <c r="A36" s="60" t="s">
        <v>46</v>
      </c>
      <c r="B36" s="48">
        <v>126595.773</v>
      </c>
      <c r="C36" s="48">
        <v>92352.187000000005</v>
      </c>
      <c r="D36" s="48">
        <f>79549.703+1536.752</f>
        <v>81086.454999999987</v>
      </c>
      <c r="E36" s="13">
        <f t="shared" si="0"/>
        <v>87.801337070664047</v>
      </c>
    </row>
    <row r="37" spans="1:5" s="28" customFormat="1">
      <c r="A37" s="29" t="s">
        <v>38</v>
      </c>
      <c r="B37" s="47">
        <v>61525.389000000003</v>
      </c>
      <c r="C37" s="47">
        <v>46425.243000000002</v>
      </c>
      <c r="D37" s="47">
        <f>40687.316+1236.282</f>
        <v>41923.597999999998</v>
      </c>
      <c r="E37" s="13">
        <f t="shared" si="0"/>
        <v>90.303454092852022</v>
      </c>
    </row>
    <row r="38" spans="1:5" s="28" customFormat="1">
      <c r="A38" s="29" t="s">
        <v>39</v>
      </c>
      <c r="B38" s="47">
        <v>13637.526</v>
      </c>
      <c r="C38" s="47">
        <v>10370.668</v>
      </c>
      <c r="D38" s="47">
        <f>9133.712+282.755</f>
        <v>9416.4669999999987</v>
      </c>
      <c r="E38" s="13">
        <f t="shared" si="0"/>
        <v>90.799040138976579</v>
      </c>
    </row>
    <row r="39" spans="1:5" s="28" customFormat="1" ht="30">
      <c r="A39" s="29" t="s">
        <v>42</v>
      </c>
      <c r="B39" s="47">
        <v>6322.26</v>
      </c>
      <c r="C39" s="47">
        <v>4174.76</v>
      </c>
      <c r="D39" s="47">
        <f>3491.578+2.633</f>
        <v>3494.2109999999998</v>
      </c>
      <c r="E39" s="13">
        <f t="shared" si="0"/>
        <v>83.698488056798467</v>
      </c>
    </row>
    <row r="40" spans="1:5" s="28" customFormat="1">
      <c r="A40" s="29" t="s">
        <v>43</v>
      </c>
      <c r="B40" s="47">
        <f>SUM(B36)-B37-B38-B39</f>
        <v>45110.597999999998</v>
      </c>
      <c r="C40" s="47">
        <f>SUM(C36)-C37-C38-C39</f>
        <v>31381.516000000003</v>
      </c>
      <c r="D40" s="47">
        <f>SUM(D36)-D37-D38-D39</f>
        <v>26252.178999999993</v>
      </c>
      <c r="E40" s="13">
        <f t="shared" si="0"/>
        <v>83.654910106955924</v>
      </c>
    </row>
    <row r="41" spans="1:5" s="28" customFormat="1">
      <c r="A41" s="60" t="s">
        <v>44</v>
      </c>
      <c r="B41" s="48">
        <v>23648.498</v>
      </c>
      <c r="C41" s="48">
        <v>16024.662</v>
      </c>
      <c r="D41" s="48">
        <f>9013.708+108.252</f>
        <v>9121.9600000000009</v>
      </c>
      <c r="E41" s="13">
        <f t="shared" si="0"/>
        <v>56.924507986502313</v>
      </c>
    </row>
    <row r="42" spans="1:5" s="27" customFormat="1" ht="14.25">
      <c r="A42" s="59" t="s">
        <v>52</v>
      </c>
      <c r="B42" s="50">
        <f>B43+B48</f>
        <v>115006.82999999999</v>
      </c>
      <c r="C42" s="50">
        <f>C43+C48</f>
        <v>95524.055999999997</v>
      </c>
      <c r="D42" s="50">
        <f>D43+D48</f>
        <v>68602.622999999992</v>
      </c>
      <c r="E42" s="12">
        <f t="shared" si="0"/>
        <v>71.817116936491885</v>
      </c>
    </row>
    <row r="43" spans="1:5" s="28" customFormat="1">
      <c r="A43" s="60" t="s">
        <v>46</v>
      </c>
      <c r="B43" s="48">
        <v>77198.316999999995</v>
      </c>
      <c r="C43" s="48">
        <v>59709.542999999998</v>
      </c>
      <c r="D43" s="48">
        <f>52892.463+566.931</f>
        <v>53459.394</v>
      </c>
      <c r="E43" s="13">
        <f t="shared" si="0"/>
        <v>89.532411929530269</v>
      </c>
    </row>
    <row r="44" spans="1:5" s="28" customFormat="1">
      <c r="A44" s="29" t="s">
        <v>38</v>
      </c>
      <c r="B44" s="47">
        <v>38000.764999999999</v>
      </c>
      <c r="C44" s="47">
        <v>27901.531999999999</v>
      </c>
      <c r="D44" s="47">
        <v>25629.423999999999</v>
      </c>
      <c r="E44" s="13">
        <f t="shared" si="0"/>
        <v>91.856690879912975</v>
      </c>
    </row>
    <row r="45" spans="1:5" s="28" customFormat="1">
      <c r="A45" s="29" t="s">
        <v>39</v>
      </c>
      <c r="B45" s="47">
        <v>8368.8510000000006</v>
      </c>
      <c r="C45" s="47">
        <v>6145.0529999999999</v>
      </c>
      <c r="D45" s="47">
        <v>5612.9780000000001</v>
      </c>
      <c r="E45" s="13">
        <f t="shared" si="0"/>
        <v>91.341409097692079</v>
      </c>
    </row>
    <row r="46" spans="1:5" s="28" customFormat="1" ht="30">
      <c r="A46" s="29" t="s">
        <v>42</v>
      </c>
      <c r="B46" s="47">
        <v>5627.0129999999999</v>
      </c>
      <c r="C46" s="47">
        <v>3583.739</v>
      </c>
      <c r="D46" s="47">
        <v>3021.92</v>
      </c>
      <c r="E46" s="13">
        <f t="shared" si="0"/>
        <v>84.323105002903404</v>
      </c>
    </row>
    <row r="47" spans="1:5" s="28" customFormat="1">
      <c r="A47" s="29" t="s">
        <v>43</v>
      </c>
      <c r="B47" s="47">
        <f>SUM(B43)-B44-B45-B46</f>
        <v>25201.687999999995</v>
      </c>
      <c r="C47" s="47">
        <f>SUM(C43)-C44-C45-C46</f>
        <v>22079.218999999997</v>
      </c>
      <c r="D47" s="47">
        <f>SUM(D43)-D44-D45-D46</f>
        <v>19195.072</v>
      </c>
      <c r="E47" s="13">
        <f t="shared" si="0"/>
        <v>86.937277989769484</v>
      </c>
    </row>
    <row r="48" spans="1:5" s="28" customFormat="1">
      <c r="A48" s="60" t="s">
        <v>44</v>
      </c>
      <c r="B48" s="48">
        <v>37808.512999999999</v>
      </c>
      <c r="C48" s="48">
        <v>35814.512999999999</v>
      </c>
      <c r="D48" s="48">
        <v>15143.228999999999</v>
      </c>
      <c r="E48" s="13">
        <f t="shared" si="0"/>
        <v>42.282381446873224</v>
      </c>
    </row>
    <row r="49" spans="1:5" s="28" customFormat="1" ht="14.25">
      <c r="A49" s="59" t="s">
        <v>53</v>
      </c>
      <c r="B49" s="11">
        <f>B50+B55</f>
        <v>163848.80600000001</v>
      </c>
      <c r="C49" s="11">
        <f>C50+C55</f>
        <v>120823.93599999999</v>
      </c>
      <c r="D49" s="11">
        <f>D50+D55</f>
        <v>93992.709999999992</v>
      </c>
      <c r="E49" s="12">
        <f t="shared" si="0"/>
        <v>77.79312039627645</v>
      </c>
    </row>
    <row r="50" spans="1:5" s="28" customFormat="1">
      <c r="A50" s="60" t="s">
        <v>46</v>
      </c>
      <c r="B50" s="18">
        <f>146383.581+90.5</f>
        <v>146474.08100000001</v>
      </c>
      <c r="C50" s="18">
        <v>104072.05499999999</v>
      </c>
      <c r="D50" s="18">
        <v>89381.957999999999</v>
      </c>
      <c r="E50" s="13">
        <f t="shared" si="0"/>
        <v>85.884686335827624</v>
      </c>
    </row>
    <row r="51" spans="1:5" s="28" customFormat="1">
      <c r="A51" s="29" t="s">
        <v>38</v>
      </c>
      <c r="B51" s="5">
        <f>96802.106+74.2</f>
        <v>96876.305999999997</v>
      </c>
      <c r="C51" s="5">
        <v>68295.3</v>
      </c>
      <c r="D51" s="5">
        <v>61164.851000000002</v>
      </c>
      <c r="E51" s="13">
        <f t="shared" si="0"/>
        <v>89.559385492120242</v>
      </c>
    </row>
    <row r="52" spans="1:5" s="28" customFormat="1">
      <c r="A52" s="29" t="s">
        <v>39</v>
      </c>
      <c r="B52" s="5">
        <f>21264.482+16.3</f>
        <v>21280.781999999999</v>
      </c>
      <c r="C52" s="5">
        <v>15064.404</v>
      </c>
      <c r="D52" s="5">
        <v>13277.391</v>
      </c>
      <c r="E52" s="13">
        <f t="shared" si="0"/>
        <v>88.137512775148622</v>
      </c>
    </row>
    <row r="53" spans="1:5" s="28" customFormat="1" ht="30">
      <c r="A53" s="29" t="s">
        <v>42</v>
      </c>
      <c r="B53" s="5">
        <f>5245.45-5.681</f>
        <v>5239.7690000000002</v>
      </c>
      <c r="C53" s="5">
        <v>3283.55</v>
      </c>
      <c r="D53" s="5">
        <v>2833.422</v>
      </c>
      <c r="E53" s="13">
        <f t="shared" si="0"/>
        <v>86.291422393446112</v>
      </c>
    </row>
    <row r="54" spans="1:5" s="28" customFormat="1">
      <c r="A54" s="29" t="s">
        <v>43</v>
      </c>
      <c r="B54" s="5">
        <f>SUM(B50)-B51-B52-B53+5.681</f>
        <v>23082.90500000001</v>
      </c>
      <c r="C54" s="5">
        <f>SUM(C50)-C51-C52-C53</f>
        <v>17428.800999999989</v>
      </c>
      <c r="D54" s="5">
        <f>SUM(D50)-D51-D52-D53</f>
        <v>12106.293999999996</v>
      </c>
      <c r="E54" s="13">
        <f t="shared" si="0"/>
        <v>69.461427667915913</v>
      </c>
    </row>
    <row r="55" spans="1:5" s="28" customFormat="1">
      <c r="A55" s="60" t="s">
        <v>44</v>
      </c>
      <c r="B55" s="18">
        <v>17374.724999999999</v>
      </c>
      <c r="C55" s="18">
        <v>16751.881000000001</v>
      </c>
      <c r="D55" s="18">
        <v>4610.7520000000004</v>
      </c>
      <c r="E55" s="13">
        <f t="shared" si="0"/>
        <v>27.523786731770599</v>
      </c>
    </row>
    <row r="56" spans="1:5" s="28" customFormat="1" ht="28.5">
      <c r="A56" s="14" t="s">
        <v>54</v>
      </c>
      <c r="B56" s="15">
        <f>B57+B60</f>
        <v>550605.30599999998</v>
      </c>
      <c r="C56" s="15">
        <f>C57+C60</f>
        <v>491501.07900000003</v>
      </c>
      <c r="D56" s="49">
        <f>D57+D60</f>
        <v>227399.37700000001</v>
      </c>
      <c r="E56" s="12">
        <f t="shared" si="0"/>
        <v>46.266302703274434</v>
      </c>
    </row>
    <row r="57" spans="1:5" s="28" customFormat="1">
      <c r="A57" s="60" t="s">
        <v>46</v>
      </c>
      <c r="B57" s="18">
        <v>345485.049</v>
      </c>
      <c r="C57" s="18">
        <v>305403.19900000002</v>
      </c>
      <c r="D57" s="18">
        <f>142942.391+205.247</f>
        <v>143147.63800000001</v>
      </c>
      <c r="E57" s="13">
        <f t="shared" si="0"/>
        <v>46.871689120715466</v>
      </c>
    </row>
    <row r="58" spans="1:5" s="28" customFormat="1" ht="30">
      <c r="A58" s="29" t="s">
        <v>42</v>
      </c>
      <c r="B58" s="5">
        <v>25570.02505</v>
      </c>
      <c r="C58" s="5">
        <v>23166.162</v>
      </c>
      <c r="D58" s="5">
        <f>20129.67+0.712</f>
        <v>20130.381999999998</v>
      </c>
      <c r="E58" s="13">
        <f t="shared" si="0"/>
        <v>86.895628201166843</v>
      </c>
    </row>
    <row r="59" spans="1:5" s="28" customFormat="1">
      <c r="A59" s="29" t="s">
        <v>43</v>
      </c>
      <c r="B59" s="5">
        <f>SUM(B57)-B58</f>
        <v>319915.02395</v>
      </c>
      <c r="C59" s="5">
        <f>SUM(C57)-C58</f>
        <v>282237.03700000001</v>
      </c>
      <c r="D59" s="5">
        <f>SUM(D57)-D58</f>
        <v>123017.25600000001</v>
      </c>
      <c r="E59" s="13">
        <f t="shared" si="0"/>
        <v>43.586503496350126</v>
      </c>
    </row>
    <row r="60" spans="1:5" s="28" customFormat="1">
      <c r="A60" s="60" t="s">
        <v>44</v>
      </c>
      <c r="B60" s="18">
        <v>205120.25700000001</v>
      </c>
      <c r="C60" s="18">
        <v>186097.88</v>
      </c>
      <c r="D60" s="18">
        <v>84251.739000000001</v>
      </c>
      <c r="E60" s="13">
        <f t="shared" si="0"/>
        <v>45.272809663387889</v>
      </c>
    </row>
    <row r="61" spans="1:5" s="28" customFormat="1">
      <c r="A61" s="14" t="s">
        <v>55</v>
      </c>
      <c r="B61" s="15">
        <f>SUM(B62)</f>
        <v>183412.19999999998</v>
      </c>
      <c r="C61" s="15">
        <f>SUM(C62)</f>
        <v>147891.50699999998</v>
      </c>
      <c r="D61" s="15">
        <f>SUM(D62)</f>
        <v>48160.713000000003</v>
      </c>
      <c r="E61" s="12">
        <f t="shared" si="0"/>
        <v>32.564894345149924</v>
      </c>
    </row>
    <row r="62" spans="1:5" s="28" customFormat="1">
      <c r="A62" s="60" t="s">
        <v>44</v>
      </c>
      <c r="B62" s="18">
        <f>187125.917-3713.717</f>
        <v>183412.19999999998</v>
      </c>
      <c r="C62" s="18">
        <f>150605.224-2713.717</f>
        <v>147891.50699999998</v>
      </c>
      <c r="D62" s="18">
        <f>48056.535+104.178</f>
        <v>48160.713000000003</v>
      </c>
      <c r="E62" s="13">
        <f t="shared" si="0"/>
        <v>32.564894345149924</v>
      </c>
    </row>
    <row r="63" spans="1:5" s="28" customFormat="1">
      <c r="A63" s="62" t="s">
        <v>56</v>
      </c>
      <c r="B63" s="15">
        <f>SUM(B64:B65)</f>
        <v>183603.652</v>
      </c>
      <c r="C63" s="15">
        <f>SUM(C64:C65)</f>
        <v>175094.34899999999</v>
      </c>
      <c r="D63" s="15">
        <f>SUM(D64:D65)</f>
        <v>97277.948999999993</v>
      </c>
      <c r="E63" s="12">
        <f t="shared" si="0"/>
        <v>55.557446345684184</v>
      </c>
    </row>
    <row r="64" spans="1:5" s="28" customFormat="1">
      <c r="A64" s="60" t="s">
        <v>43</v>
      </c>
      <c r="B64" s="18">
        <v>97630.315000000002</v>
      </c>
      <c r="C64" s="18">
        <v>91480.315000000002</v>
      </c>
      <c r="D64" s="18">
        <v>58326.364000000001</v>
      </c>
      <c r="E64" s="13">
        <f t="shared" si="0"/>
        <v>63.758376870477541</v>
      </c>
    </row>
    <row r="65" spans="1:5" s="28" customFormat="1">
      <c r="A65" s="60" t="s">
        <v>44</v>
      </c>
      <c r="B65" s="18">
        <f>83960.734+2012.603</f>
        <v>85973.337</v>
      </c>
      <c r="C65" s="18">
        <f>81601.431+2012.603</f>
        <v>83614.034</v>
      </c>
      <c r="D65" s="18">
        <v>38951.584999999999</v>
      </c>
      <c r="E65" s="13">
        <f t="shared" si="0"/>
        <v>46.584984764638911</v>
      </c>
    </row>
    <row r="66" spans="1:5" s="28" customFormat="1" ht="57">
      <c r="A66" s="63" t="s">
        <v>57</v>
      </c>
      <c r="B66" s="15">
        <f>SUM(B67:B67)</f>
        <v>15068.325999999999</v>
      </c>
      <c r="C66" s="15">
        <f>SUM(C67:C67)</f>
        <v>15068.325999999999</v>
      </c>
      <c r="D66" s="15">
        <f>SUM(D67:D67)</f>
        <v>5116</v>
      </c>
      <c r="E66" s="12">
        <f t="shared" si="0"/>
        <v>33.952012984056758</v>
      </c>
    </row>
    <row r="67" spans="1:5" s="28" customFormat="1">
      <c r="A67" s="60" t="s">
        <v>44</v>
      </c>
      <c r="B67" s="18">
        <v>15068.325999999999</v>
      </c>
      <c r="C67" s="18">
        <v>15068.325999999999</v>
      </c>
      <c r="D67" s="18">
        <v>5116</v>
      </c>
      <c r="E67" s="13">
        <f t="shared" si="0"/>
        <v>33.952012984056758</v>
      </c>
    </row>
    <row r="68" spans="1:5" s="28" customFormat="1" ht="39.75" customHeight="1">
      <c r="A68" s="62" t="s">
        <v>58</v>
      </c>
      <c r="B68" s="11">
        <f>SUM(B69)+B72</f>
        <v>8734</v>
      </c>
      <c r="C68" s="11">
        <f>SUM(C69)+C72</f>
        <v>7005.06</v>
      </c>
      <c r="D68" s="11">
        <f>SUM(D69)+D72</f>
        <v>6180.1980000000003</v>
      </c>
      <c r="E68" s="12">
        <f t="shared" si="0"/>
        <v>88.224768952728454</v>
      </c>
    </row>
    <row r="69" spans="1:5" s="28" customFormat="1">
      <c r="A69" s="60" t="s">
        <v>46</v>
      </c>
      <c r="B69" s="18">
        <v>8564</v>
      </c>
      <c r="C69" s="18">
        <v>6835.06</v>
      </c>
      <c r="D69" s="18">
        <v>6017.8969999999999</v>
      </c>
      <c r="E69" s="13">
        <f t="shared" si="0"/>
        <v>88.044538014296876</v>
      </c>
    </row>
    <row r="70" spans="1:5" s="28" customFormat="1" ht="30">
      <c r="A70" s="29" t="s">
        <v>42</v>
      </c>
      <c r="B70" s="5">
        <v>19</v>
      </c>
      <c r="C70" s="5">
        <v>18.899999999999999</v>
      </c>
      <c r="D70" s="5">
        <v>6.6619999999999999</v>
      </c>
      <c r="E70" s="13">
        <f t="shared" ref="E70:E76" si="1">SUM(D70)/C70*100</f>
        <v>35.248677248677254</v>
      </c>
    </row>
    <row r="71" spans="1:5" s="28" customFormat="1">
      <c r="A71" s="29" t="s">
        <v>43</v>
      </c>
      <c r="B71" s="5">
        <f>SUM(B69)-B70</f>
        <v>8545</v>
      </c>
      <c r="C71" s="5">
        <f>SUM(C69)-C70</f>
        <v>6816.1600000000008</v>
      </c>
      <c r="D71" s="5">
        <f>SUM(D69)-D70</f>
        <v>6011.2349999999997</v>
      </c>
      <c r="E71" s="12">
        <f t="shared" si="1"/>
        <v>88.190931550902548</v>
      </c>
    </row>
    <row r="72" spans="1:5" s="28" customFormat="1">
      <c r="A72" s="60" t="s">
        <v>44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2" t="s">
        <v>59</v>
      </c>
      <c r="B73" s="11">
        <v>2589.8000000000002</v>
      </c>
      <c r="C73" s="11">
        <v>1989.8</v>
      </c>
      <c r="D73" s="11"/>
      <c r="E73" s="13">
        <f t="shared" si="1"/>
        <v>0</v>
      </c>
    </row>
    <row r="74" spans="1:5" s="28" customFormat="1" ht="14.25">
      <c r="A74" s="62" t="s">
        <v>60</v>
      </c>
      <c r="B74" s="11">
        <v>53836.800000000003</v>
      </c>
      <c r="C74" s="11">
        <v>40377.599999999999</v>
      </c>
      <c r="D74" s="11">
        <v>38882.133000000002</v>
      </c>
      <c r="E74" s="12">
        <f t="shared" si="1"/>
        <v>96.296295470756064</v>
      </c>
    </row>
    <row r="75" spans="1:5" s="27" customFormat="1">
      <c r="A75" s="59" t="s">
        <v>61</v>
      </c>
      <c r="B75" s="11">
        <f>SUM(B76)+B80</f>
        <v>135190.992</v>
      </c>
      <c r="C75" s="11">
        <f>SUM(C76)+C80</f>
        <v>82622.347000000009</v>
      </c>
      <c r="D75" s="11">
        <f>SUM(D76)+D80</f>
        <v>46812.195999999996</v>
      </c>
      <c r="E75" s="13">
        <f t="shared" si="1"/>
        <v>56.658032239147104</v>
      </c>
    </row>
    <row r="76" spans="1:5" s="27" customFormat="1">
      <c r="A76" s="60" t="s">
        <v>46</v>
      </c>
      <c r="B76" s="18">
        <v>63496.05</v>
      </c>
      <c r="C76" s="18">
        <v>23013.633000000002</v>
      </c>
      <c r="D76" s="18">
        <f>3029.929+49.341</f>
        <v>3079.27</v>
      </c>
      <c r="E76" s="12">
        <f t="shared" si="1"/>
        <v>13.380199466985504</v>
      </c>
    </row>
    <row r="77" spans="1:5" s="28" customFormat="1">
      <c r="A77" s="29" t="s">
        <v>38</v>
      </c>
      <c r="B77" s="5"/>
      <c r="C77" s="5"/>
      <c r="D77" s="5"/>
      <c r="E77" s="12"/>
    </row>
    <row r="78" spans="1:5" s="28" customFormat="1">
      <c r="A78" s="29" t="s">
        <v>39</v>
      </c>
      <c r="B78" s="5"/>
      <c r="C78" s="5"/>
      <c r="D78" s="5"/>
      <c r="E78" s="12"/>
    </row>
    <row r="79" spans="1:5" s="28" customFormat="1">
      <c r="A79" s="29" t="s">
        <v>43</v>
      </c>
      <c r="B79" s="5">
        <f>SUM(B76)-B77-B78</f>
        <v>63496.05</v>
      </c>
      <c r="C79" s="5">
        <f>1359.699+75</f>
        <v>1434.6990000000001</v>
      </c>
      <c r="D79" s="5">
        <f>SUM(D76)-D77-D78</f>
        <v>3079.27</v>
      </c>
      <c r="E79" s="13">
        <f t="shared" ref="E79:E90" si="2">SUM(D79)/C79*100</f>
        <v>214.62829485487896</v>
      </c>
    </row>
    <row r="80" spans="1:5" s="28" customFormat="1">
      <c r="A80" s="60" t="s">
        <v>44</v>
      </c>
      <c r="B80" s="18">
        <f>19551.056+49108.3+3035.586</f>
        <v>71694.941999999995</v>
      </c>
      <c r="C80" s="18">
        <f>43903.3+1201.525+14503.889</f>
        <v>59608.714000000007</v>
      </c>
      <c r="D80" s="18">
        <f>116.82+43595.3+20.806</f>
        <v>43732.925999999999</v>
      </c>
      <c r="E80" s="13">
        <f t="shared" si="2"/>
        <v>73.366665820034299</v>
      </c>
    </row>
    <row r="81" spans="1:10" s="28" customFormat="1" ht="40.5">
      <c r="A81" s="64" t="s">
        <v>62</v>
      </c>
      <c r="B81" s="50">
        <v>25360.832999999999</v>
      </c>
      <c r="C81" s="50">
        <v>23579.125</v>
      </c>
      <c r="D81" s="50">
        <v>18000</v>
      </c>
      <c r="E81" s="13">
        <f t="shared" si="2"/>
        <v>76.338710617972467</v>
      </c>
    </row>
    <row r="82" spans="1:10" s="32" customFormat="1" ht="15.75">
      <c r="A82" s="65" t="s">
        <v>63</v>
      </c>
      <c r="B82" s="51">
        <f>B5+B14+B23+B35+B42+B49+B56+B61+B63+B66+B68+B73+B74+B75+B81</f>
        <v>4304951.102</v>
      </c>
      <c r="C82" s="51">
        <f>C5+C14+C23+C35+C42+C49+C56+C61+C63+C66+C68+C73+C74+C75+C81</f>
        <v>3404189.1950000003</v>
      </c>
      <c r="D82" s="21">
        <f>D5+D14+D23+D35+D42+D49+D56+D61+D63+D66+D68+D73+D74+D75+D81</f>
        <v>2662940.58</v>
      </c>
      <c r="E82" s="52">
        <f t="shared" si="2"/>
        <v>78.225398985205345</v>
      </c>
      <c r="F82" s="30"/>
      <c r="G82" s="30"/>
      <c r="H82" s="31"/>
      <c r="I82" s="31"/>
      <c r="J82" s="31"/>
    </row>
    <row r="83" spans="1:10" s="32" customFormat="1" ht="15.75">
      <c r="A83" s="59" t="s">
        <v>46</v>
      </c>
      <c r="B83" s="21">
        <f>B6+B15+B24+B36+B43+B50+B57+B64+B69+B76+B74</f>
        <v>3500952.017</v>
      </c>
      <c r="C83" s="21">
        <f>C6+C15+C24+C36+C43+C50+C57+C64+C69+C76+C74</f>
        <v>2695150.264</v>
      </c>
      <c r="D83" s="21">
        <f>D6+D15+D24+D36+D43+D50+D57+D64+D69+D76+D74</f>
        <v>2319771.9500000002</v>
      </c>
      <c r="E83" s="52">
        <f t="shared" si="2"/>
        <v>86.07208217612019</v>
      </c>
      <c r="F83" s="30"/>
      <c r="G83" s="30"/>
      <c r="H83" s="31"/>
      <c r="I83" s="31"/>
      <c r="J83" s="31"/>
    </row>
    <row r="84" spans="1:10" s="33" customFormat="1">
      <c r="A84" s="66" t="s">
        <v>38</v>
      </c>
      <c r="B84" s="15">
        <f t="shared" ref="B84:D85" si="3">B7+B16+B25+B37+B44+B51+B77</f>
        <v>877865.97899999993</v>
      </c>
      <c r="C84" s="15">
        <f t="shared" si="3"/>
        <v>656497.57799999998</v>
      </c>
      <c r="D84" s="15">
        <f t="shared" si="3"/>
        <v>590537.56400000001</v>
      </c>
      <c r="E84" s="12">
        <f t="shared" si="2"/>
        <v>89.952740693888742</v>
      </c>
    </row>
    <row r="85" spans="1:10">
      <c r="A85" s="66" t="s">
        <v>39</v>
      </c>
      <c r="B85" s="15">
        <f t="shared" si="3"/>
        <v>194022.07</v>
      </c>
      <c r="C85" s="15">
        <f t="shared" si="3"/>
        <v>145243.07500000001</v>
      </c>
      <c r="D85" s="15">
        <f t="shared" si="3"/>
        <v>130997.467</v>
      </c>
      <c r="E85" s="12">
        <f t="shared" si="2"/>
        <v>90.191884879881528</v>
      </c>
    </row>
    <row r="86" spans="1:10">
      <c r="A86" s="66" t="s">
        <v>64</v>
      </c>
      <c r="B86" s="15">
        <f>B70+B11+B20+B29+B39+B46+B53+B58</f>
        <v>132149.03205000001</v>
      </c>
      <c r="C86" s="15">
        <f>C70+C11+C20+C29+C39+C46+C53+C58</f>
        <v>88028.653000000006</v>
      </c>
      <c r="D86" s="15">
        <f>D70+D11+D20+D29+D39+D46+D53+D58</f>
        <v>79818.994999999995</v>
      </c>
      <c r="E86" s="12">
        <f t="shared" si="2"/>
        <v>90.673879787755013</v>
      </c>
    </row>
    <row r="87" spans="1:10">
      <c r="A87" s="66" t="s">
        <v>43</v>
      </c>
      <c r="B87" s="15">
        <f>B83-B84-B85-B86</f>
        <v>2296914.9359500003</v>
      </c>
      <c r="C87" s="15">
        <f>C83-C84-C85-C86</f>
        <v>1805380.9580000001</v>
      </c>
      <c r="D87" s="15">
        <f>D83-D84-D85-D86</f>
        <v>1518417.9240000001</v>
      </c>
      <c r="E87" s="12">
        <f t="shared" si="2"/>
        <v>84.105125695027965</v>
      </c>
    </row>
    <row r="88" spans="1:10">
      <c r="A88" s="59" t="s">
        <v>44</v>
      </c>
      <c r="B88" s="11">
        <f>B13+B22+B41+B34+B55+B60+B62+B65+B67+B72+B80+B48</f>
        <v>776048.45200000016</v>
      </c>
      <c r="C88" s="11">
        <f>C13+C22+C41+C34+C55+C60+C62+C65+C67+C72+C80+C48</f>
        <v>683470.00600000005</v>
      </c>
      <c r="D88" s="11">
        <f>D13+D22+D41+D34+D55+D60+D62+D65+D67+D72+D80+D48</f>
        <v>325168.62999999995</v>
      </c>
      <c r="E88" s="12">
        <f t="shared" si="2"/>
        <v>47.576137525484903</v>
      </c>
    </row>
    <row r="89" spans="1:10">
      <c r="A89" s="59" t="s">
        <v>65</v>
      </c>
      <c r="B89" s="11">
        <f>SUM(B81)</f>
        <v>25360.832999999999</v>
      </c>
      <c r="C89" s="11">
        <f>SUM(C81)</f>
        <v>23579.125</v>
      </c>
      <c r="D89" s="11">
        <f>SUM(D81)</f>
        <v>18000</v>
      </c>
      <c r="E89" s="12">
        <f t="shared" si="2"/>
        <v>76.338710617972467</v>
      </c>
    </row>
    <row r="90" spans="1:10" ht="28.5">
      <c r="A90" s="59" t="s">
        <v>66</v>
      </c>
      <c r="B90" s="11">
        <f>SUM(B73)</f>
        <v>2589.8000000000002</v>
      </c>
      <c r="C90" s="11">
        <f>SUM(C73)</f>
        <v>1989.8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B5" sqref="B5:E90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2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3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4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5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7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8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9"/>
      <headerFooter alignWithMargins="0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10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2017-09-18T13:19:02Z</cp:lastPrinted>
  <dcterms:created xsi:type="dcterms:W3CDTF">2015-04-07T07:35:57Z</dcterms:created>
  <dcterms:modified xsi:type="dcterms:W3CDTF">2017-09-26T12:24:29Z</dcterms:modified>
</cp:coreProperties>
</file>