
<file path=[Content_Types].xml><?xml version="1.0" encoding="utf-8"?>
<Types xmlns="http://schemas.openxmlformats.org/package/2006/content-types">
  <Override PartName="/xl/revisions/revisionLog12111.xml" ContentType="application/vnd.openxmlformats-officedocument.spreadsheetml.revisionLog+xml"/>
  <Override PartName="/xl/revisions/revisionLog1121.xml" ContentType="application/vnd.openxmlformats-officedocument.spreadsheetml.revisionLog+xml"/>
  <Override PartName="/xl/styles.xml" ContentType="application/vnd.openxmlformats-officedocument.spreadsheetml.styles+xml"/>
  <Override PartName="/xl/revisions/revisionLog67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12.xml" ContentType="application/vnd.openxmlformats-officedocument.spreadsheetml.revisionLog+xml"/>
  <Default Extension="rels" ContentType="application/vnd.openxmlformats-package.relationships+xml"/>
  <Override PartName="/xl/revisions/revisionLog7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65.xml" ContentType="application/vnd.openxmlformats-officedocument.spreadsheetml.revisionLog+xml"/>
  <Default Extension="xml" ContentType="application/xml"/>
  <Override PartName="/xl/revisions/revisionLog6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121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522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70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112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15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2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73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522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3111.xml" ContentType="application/vnd.openxmlformats-officedocument.spreadsheetml.revisionLog+xml"/>
  <Override PartName="/xl/calcChain.xml" ContentType="application/vnd.openxmlformats-officedocument.spreadsheetml.calcChain+xml"/>
  <Override PartName="/xl/revisions/revisionLog152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22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0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61111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1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0920"/>
  </bookViews>
  <sheets>
    <sheet name="укр" sheetId="1" r:id="rId1"/>
    <sheet name="рус" sheetId="2" r:id="rId2"/>
  </sheets>
  <definedNames>
    <definedName name="_xlnm._FilterDatabase" localSheetId="1" hidden="1">рус!$A$3:$J$90</definedName>
    <definedName name="_xlnm._FilterDatabase" localSheetId="0" hidden="1">укр!$A$5:$E$97</definedName>
    <definedName name="Z_036EC973_C506_474F_AC22_7E5836E95F8E_.wvu.FilterData" localSheetId="0" hidden="1">укр!$A$5:$E$97</definedName>
    <definedName name="Z_038594F5_3A1E_4466_87E0_930B4397A4A3_.wvu.FilterData" localSheetId="0" hidden="1">укр!$A$5:$E$97</definedName>
    <definedName name="Z_04ACB588_E2F7_4C72_90EE_C1D7F57E0343_.wvu.FilterData" localSheetId="1" hidden="1">рус!$A$3:$J$90</definedName>
    <definedName name="Z_04ACB588_E2F7_4C72_90EE_C1D7F57E0343_.wvu.FilterData" localSheetId="0" hidden="1">укр!$A$5:$E$97</definedName>
    <definedName name="Z_0AB4131A_8BED_4BFC_A370_C1BC1C9D4C7C_.wvu.FilterData" localSheetId="1" hidden="1">рус!$A$3:$J$90</definedName>
    <definedName name="Z_0AB4131A_8BED_4BFC_A370_C1BC1C9D4C7C_.wvu.FilterData" localSheetId="0" hidden="1">укр!$A$5:$E$90</definedName>
    <definedName name="Z_1046EEE3_1562_4020_8D2B_824F51BD9219_.wvu.FilterData" localSheetId="1" hidden="1">рус!$A$3:$J$90</definedName>
    <definedName name="Z_1054A86F_0A27_49A1_9D7E_76FC64889737_.wvu.FilterData" localSheetId="0" hidden="1">укр!$A$5:$E$90</definedName>
    <definedName name="Z_1118C1DB_0416_47C1_A822_3E69CF54CCB3_.wvu.FilterData" localSheetId="0" hidden="1">укр!$A$5:$E$90</definedName>
    <definedName name="Z_14E2FFCA_D671_4AE0_9720_924EC0E297E1_.wvu.FilterData" localSheetId="0" hidden="1">укр!$A$5:$E$97</definedName>
    <definedName name="Z_189173DB_1C08_41EC_B262_A80BE037DBBD_.wvu.FilterData" localSheetId="1" hidden="1">рус!$A$3:$J$90</definedName>
    <definedName name="Z_189173DB_1C08_41EC_B262_A80BE037DBBD_.wvu.FilterData" localSheetId="0" hidden="1">укр!$A$5:$E$97</definedName>
    <definedName name="Z_189173DB_1C08_41EC_B262_A80BE037DBBD_.wvu.PrintTitles" localSheetId="1" hidden="1">рус!$3:$4</definedName>
    <definedName name="Z_189173DB_1C08_41EC_B262_A80BE037DBBD_.wvu.PrintTitles" localSheetId="0" hidden="1">укр!$3:$4</definedName>
    <definedName name="Z_1C966999_B4C5_43B7_926D_365C642CB6F1_.wvu.FilterData" localSheetId="0" hidden="1">укр!$A$5:$E$97</definedName>
    <definedName name="Z_231C1CD9_D5BC_43F0_874C_628A321B7F6D_.wvu.FilterData" localSheetId="1" hidden="1">рус!$A$3:$J$90</definedName>
    <definedName name="Z_231C1CD9_D5BC_43F0_874C_628A321B7F6D_.wvu.FilterData" localSheetId="0" hidden="1">укр!$A$5:$E$97</definedName>
    <definedName name="Z_24240EEA_952B_4B02_AFBB_C5493EA03E7A_.wvu.FilterData" localSheetId="0" hidden="1">укр!$A$5:$E$97</definedName>
    <definedName name="Z_27F388CE_0524_43E5_9E25_7EEC8B6CD1B4_.wvu.FilterData" localSheetId="0" hidden="1">укр!$A$5:$E$90</definedName>
    <definedName name="Z_2F5B87D5_B1C8_4334_8E8E_F8E4AFB40214_.wvu.FilterData" localSheetId="0" hidden="1">укр!$A$5:$E$97</definedName>
    <definedName name="Z_31E1E041_6EB2_49AB_9672_6CA3F8ECA11B_.wvu.FilterData" localSheetId="0" hidden="1">укр!$A$5:$E$97</definedName>
    <definedName name="Z_36731AF8_F9D5_4860_88D6_AB8163BD0902_.wvu.FilterData" localSheetId="1" hidden="1">рус!$A$3:$J$90</definedName>
    <definedName name="Z_36731AF8_F9D5_4860_88D6_AB8163BD0902_.wvu.FilterData" localSheetId="0" hidden="1">укр!$A$5:$E$97</definedName>
    <definedName name="Z_36731AF8_F9D5_4860_88D6_AB8163BD0902_.wvu.PrintTitles" localSheetId="1" hidden="1">рус!$3:$4</definedName>
    <definedName name="Z_36731AF8_F9D5_4860_88D6_AB8163BD0902_.wvu.PrintTitles" localSheetId="0" hidden="1">укр!$3:$4</definedName>
    <definedName name="Z_384F6769_D75A_498B_A0D2_B812097B42DC_.wvu.FilterData" localSheetId="0" hidden="1">укр!$A$5:$E$97</definedName>
    <definedName name="Z_3A145DEE_F66F_4ADC_8CE5_38BF43BF697E_.wvu.FilterData" localSheetId="0" hidden="1">укр!$A$5:$E$97</definedName>
    <definedName name="Z_3A49E416_3AA8_4986_AB45_94FBE85FFCCE_.wvu.FilterData" localSheetId="0" hidden="1">укр!$A$5:$E$97</definedName>
    <definedName name="Z_3A5F962A_5CEC_470D_8281_3517D868C4CA_.wvu.FilterData" localSheetId="1" hidden="1">рус!$A$3:$J$90</definedName>
    <definedName name="Z_3A5F962A_5CEC_470D_8281_3517D868C4CA_.wvu.FilterData" localSheetId="0" hidden="1">укр!$A$5:$E$97</definedName>
    <definedName name="Z_3ABA87E8_DFA0_45BE_BA5D_FCDF1374FB92_.wvu.FilterData" localSheetId="0" hidden="1">укр!$A$5:$E$97</definedName>
    <definedName name="Z_3B0E0D1F_0965_4C8F_9DE1_C4965E5513FF_.wvu.FilterData" localSheetId="1" hidden="1">рус!$A$3:$J$90</definedName>
    <definedName name="Z_3B0E0D1F_0965_4C8F_9DE1_C4965E5513FF_.wvu.FilterData" localSheetId="0" hidden="1">укр!$A$5:$E$97</definedName>
    <definedName name="Z_3B0E0D1F_0965_4C8F_9DE1_C4965E5513FF_.wvu.PrintArea" localSheetId="0" hidden="1">укр!$A$1:$E$90</definedName>
    <definedName name="Z_3DE70603_A759_4A69_B4A6_A5BF364011E4_.wvu.FilterData" localSheetId="0" hidden="1">укр!$A$5:$E$90</definedName>
    <definedName name="Z_4260F083_649D_4241_ADC9_F602D674C2A9_.wvu.FilterData" localSheetId="0" hidden="1">укр!$A$5:$E$97</definedName>
    <definedName name="Z_49628C96_C195_416C_8FF0_14DD43C23211_.wvu.FilterData" localSheetId="1" hidden="1">рус!$A$3:$J$90</definedName>
    <definedName name="Z_49628C96_C195_416C_8FF0_14DD43C23211_.wvu.FilterData" localSheetId="0" hidden="1">укр!$A$5:$E$97</definedName>
    <definedName name="Z_4CD494E0_A5E8_4389_B231_32C134BAAFE3_.wvu.FilterData" localSheetId="1" hidden="1">рус!$A$3:$J$90</definedName>
    <definedName name="Z_4CD494E0_A5E8_4389_B231_32C134BAAFE3_.wvu.FilterData" localSheetId="0" hidden="1">укр!$A$5:$E$90</definedName>
    <definedName name="Z_4F73FC08_4ACE_4F60_8CCD_8CB6CCF71C74_.wvu.FilterData" localSheetId="0" hidden="1">укр!$A$5:$E$90</definedName>
    <definedName name="Z_56B4A1C2_395D_4010_A1C6_9F3C8E029DBB_.wvu.FilterData" localSheetId="0" hidden="1">укр!$A$5:$E$97</definedName>
    <definedName name="Z_58053810_807D_4B5B_A58D_D2B31B4E7C2D_.wvu.FilterData" localSheetId="0" hidden="1">укр!$A$5:$E$97</definedName>
    <definedName name="Z_5B2F650E_2E7F_499C_A39D_E18F5B23E14B_.wvu.FilterData" localSheetId="1" hidden="1">рус!$A$3:$J$90</definedName>
    <definedName name="Z_5B2F650E_2E7F_499C_A39D_E18F5B23E14B_.wvu.FilterData" localSheetId="0" hidden="1">укр!$A$5:$E$97</definedName>
    <definedName name="Z_5B2F650E_2E7F_499C_A39D_E18F5B23E14B_.wvu.PrintTitles" localSheetId="1" hidden="1">рус!$3:$4</definedName>
    <definedName name="Z_5B2F650E_2E7F_499C_A39D_E18F5B23E14B_.wvu.PrintTitles" localSheetId="0" hidden="1">укр!$3:$4</definedName>
    <definedName name="Z_5BF60E64_9CFF_4192_B734_77E73C07738E_.wvu.FilterData" localSheetId="0" hidden="1">укр!$A$5:$E$90</definedName>
    <definedName name="Z_617CC03B_61AA_4EAA_90A8_4FFD22DB74E3_.wvu.FilterData" localSheetId="0" hidden="1">укр!$A$5:$E$90</definedName>
    <definedName name="Z_6631C4E3_E3DE_4FDA_8360_88DA555E1CDC_.wvu.FilterData" localSheetId="1" hidden="1">рус!$A$3:$J$90</definedName>
    <definedName name="Z_6631C4E3_E3DE_4FDA_8360_88DA555E1CDC_.wvu.FilterData" localSheetId="0" hidden="1">укр!$A$5:$E$97</definedName>
    <definedName name="Z_672E82EF_B617_4568_88A0_B0D5C24A9181_.wvu.FilterData" localSheetId="0" hidden="1">укр!$A$5:$E$90</definedName>
    <definedName name="Z_6AB5C0CF_6D37_49DD_A080_F363300B9A21_.wvu.FilterData" localSheetId="0" hidden="1">укр!$A$5:$E$97</definedName>
    <definedName name="Z_6D745CBB_D96C_4096_B121_CE1FF649F302_.wvu.FilterData" localSheetId="0" hidden="1">укр!$A$5:$E$97</definedName>
    <definedName name="Z_72A9030B_9E1B_4FF0_81DC_13BA92CF6228_.wvu.FilterData" localSheetId="0" hidden="1">укр!$A$5:$E$97</definedName>
    <definedName name="Z_77FC4776_5A4A_492C_991A_5A42D696A663_.wvu.FilterData" localSheetId="0" hidden="1">укр!$A$5:$E$97</definedName>
    <definedName name="Z_79E0FD67_78FE_4620_A1A7_B5C455565654_.wvu.FilterData" localSheetId="0" hidden="1">укр!$A$5:$E$90</definedName>
    <definedName name="Z_83D0CCFC_E5EE_4571_B75B_A5A7C3C26172_.wvu.FilterData" localSheetId="1" hidden="1">рус!$A$3:$J$90</definedName>
    <definedName name="Z_860B5D47_55B6_4427_A078_1CB8B2FAE17D_.wvu.FilterData" localSheetId="0" hidden="1">укр!$A$5:$E$97</definedName>
    <definedName name="Z_8857BE6F_1159_4631_824E_129574F12620_.wvu.FilterData" localSheetId="0" hidden="1">укр!$A$5:$E$97</definedName>
    <definedName name="Z_88C6652C_1959_4D9F_BDAD_4D2FA65820E4_.wvu.FilterData" localSheetId="0" hidden="1">укр!$A$5:$E$90</definedName>
    <definedName name="Z_8EE5D67B_4CA5_40A5_A922_CD0FEE1CC0D1_.wvu.FilterData" localSheetId="0" hidden="1">укр!$A$5:$E$90</definedName>
    <definedName name="Z_92468FDD_7676_4795_A2D9_8E5434E4AB31_.wvu.FilterData" localSheetId="0" hidden="1">укр!$A$5:$E$97</definedName>
    <definedName name="Z_92A40B77_47CD_4A0B_8F89_AFE0C743889E_.wvu.FilterData" localSheetId="1" hidden="1">рус!$A$3:$J$90</definedName>
    <definedName name="Z_92A40B77_47CD_4A0B_8F89_AFE0C743889E_.wvu.FilterData" localSheetId="0" hidden="1">укр!$A$5:$E$97</definedName>
    <definedName name="Z_94E5261F_BBF3_44CC_BB96_6EE4FAC48D5E_.wvu.FilterData" localSheetId="1" hidden="1">рус!$A$3:$J$90</definedName>
    <definedName name="Z_94E5261F_BBF3_44CC_BB96_6EE4FAC48D5E_.wvu.FilterData" localSheetId="0" hidden="1">укр!$A$5:$E$97</definedName>
    <definedName name="Z_953B18A3_7880_4D59_A872_08E27F97AEDC_.wvu.FilterData" localSheetId="1" hidden="1">рус!$A$3:$J$90</definedName>
    <definedName name="Z_953B18A3_7880_4D59_A872_08E27F97AEDC_.wvu.FilterData" localSheetId="0" hidden="1">укр!$A$5:$E$97</definedName>
    <definedName name="Z_9542A732_7BAE_4D86_8B0C_6CBC664DFB2D_.wvu.FilterData" localSheetId="0" hidden="1">укр!$A$5:$E$97</definedName>
    <definedName name="Z_9D5D15BE_E2B4_44B5_A5D0_05A08270DBA1_.wvu.FilterData" localSheetId="0" hidden="1">укр!$A$5:$E$97</definedName>
    <definedName name="Z_9E428FD8_4A7F_4695_B619_6CD4A85A7CD9_.wvu.FilterData" localSheetId="0" hidden="1">укр!$A$5:$E$90</definedName>
    <definedName name="Z_A23B07BB_1FEC_4306_A46F_8F9A4FE193BD_.wvu.FilterData" localSheetId="0" hidden="1">укр!$A$5:$E$97</definedName>
    <definedName name="Z_AAD35164_C16D_4344_AB49_3EDD3EB5143B_.wvu.FilterData" localSheetId="1" hidden="1">рус!$A$3:$J$90</definedName>
    <definedName name="Z_AAD35164_C16D_4344_AB49_3EDD3EB5143B_.wvu.FilterData" localSheetId="0" hidden="1">укр!$A$5:$E$97</definedName>
    <definedName name="Z_AEC69989_00B3_4B51_A235_9E8FB70E6A77_.wvu.FilterData" localSheetId="1" hidden="1">рус!$A$3:$J$90</definedName>
    <definedName name="Z_AEC69989_00B3_4B51_A235_9E8FB70E6A77_.wvu.FilterData" localSheetId="0" hidden="1">укр!$A$5:$E$97</definedName>
    <definedName name="Z_B005A4D0_4D83_4519_8DC2_94F47F9339DB_.wvu.FilterData" localSheetId="0" hidden="1">укр!$A$5:$E$97</definedName>
    <definedName name="Z_B08FA7B5_FA00_4EB0_B751_2EE1CEA2622C_.wvu.FilterData" localSheetId="0" hidden="1">укр!$A$5:$E$97</definedName>
    <definedName name="Z_B6AA2B40_3CC2_41A0_9585_B2CF71A6FBEA_.wvu.FilterData" localSheetId="0" hidden="1">укр!$A$5:$E$90</definedName>
    <definedName name="Z_BD696675_756F_4C65_9FBC_AF64F1E4ED1A_.wvu.FilterData" localSheetId="0" hidden="1">укр!$A$5:$E$97</definedName>
    <definedName name="Z_BF88407D_B535_4517_A33E_4B66B4BE59F2_.wvu.FilterData" localSheetId="0" hidden="1">укр!$A$5:$E$90</definedName>
    <definedName name="Z_C412732E_09B2_4FD4_A85C_B91F17699E15_.wvu.FilterData" localSheetId="0" hidden="1">укр!$A$5:$E$90</definedName>
    <definedName name="Z_CCB6C31A_E2C2_467C_B0EF_22068EE5B7E6_.wvu.FilterData" localSheetId="0" hidden="1">укр!$A$5:$E$97</definedName>
    <definedName name="Z_CE15792D_2AC4_4621_BB4C_2DACB89F6B4A_.wvu.FilterData" localSheetId="1" hidden="1">рус!$A$3:$J$90</definedName>
    <definedName name="Z_CE15792D_2AC4_4621_BB4C_2DACB89F6B4A_.wvu.FilterData" localSheetId="0" hidden="1">укр!$A$5:$E$97</definedName>
    <definedName name="Z_D01BA3E2_1B63_4248_8EFD_100CF5589BA7_.wvu.FilterData" localSheetId="1" hidden="1">рус!$A$3:$J$90</definedName>
    <definedName name="Z_D01BA3E2_1B63_4248_8EFD_100CF5589BA7_.wvu.FilterData" localSheetId="0" hidden="1">укр!$A$5:$E$97</definedName>
    <definedName name="Z_D266BC48_5515_4A75_9DB6_3A407AEB8B33_.wvu.FilterData" localSheetId="0" hidden="1">укр!$A$5:$E$90</definedName>
    <definedName name="Z_D456CF22_C4A3_47CC_9796_39031F9CB851_.wvu.FilterData" localSheetId="1" hidden="1">рус!$A$3:$J$90</definedName>
    <definedName name="Z_D456CF22_C4A3_47CC_9796_39031F9CB851_.wvu.FilterData" localSheetId="0" hidden="1">укр!$A$5:$E$97</definedName>
    <definedName name="Z_DD69DD97_1E5C_4687_BB7A_6E54A3A2851D_.wvu.FilterData" localSheetId="0" hidden="1">укр!$A$5:$E$90</definedName>
    <definedName name="Z_E4FF1B84_BAD0_4D46_AF38_DB987925F5A6_.wvu.FilterData" localSheetId="1" hidden="1">рус!$A$3:$J$90</definedName>
    <definedName name="Z_E4FF1B84_BAD0_4D46_AF38_DB987925F5A6_.wvu.FilterData" localSheetId="0" hidden="1">укр!$A$5:$E$97</definedName>
    <definedName name="Z_E4FF1B84_BAD0_4D46_AF38_DB987925F5A6_.wvu.PrintTitles" localSheetId="1" hidden="1">рус!$3:$4</definedName>
    <definedName name="Z_E4FF1B84_BAD0_4D46_AF38_DB987925F5A6_.wvu.PrintTitles" localSheetId="0" hidden="1">укр!$3:$4</definedName>
    <definedName name="Z_E9CFA120_5FC1_4ACD_A9F4_51CC159105FA_.wvu.FilterData" localSheetId="0" hidden="1">укр!$A$5:$E$97</definedName>
    <definedName name="Z_EB5B9A69_6A4F_4702_9DFE_BE1D5AFCE0D9_.wvu.FilterData" localSheetId="0" hidden="1">укр!$A$5:$E$97</definedName>
    <definedName name="Z_EDF91F7F_6349_440C_99E3_AA497F3CC267_.wvu.FilterData" localSheetId="1" hidden="1">рус!$A$3:$J$90</definedName>
    <definedName name="Z_EDF91F7F_6349_440C_99E3_AA497F3CC267_.wvu.FilterData" localSheetId="0" hidden="1">укр!$A$5:$E$97</definedName>
    <definedName name="Z_EDF91F7F_6349_440C_99E3_AA497F3CC267_.wvu.PrintTitles" localSheetId="0" hidden="1">укр!$3:$4</definedName>
    <definedName name="Z_F0F0F2F2_6B0B_46F3_97EF_06EC5C7DBFC2_.wvu.FilterData" localSheetId="0" hidden="1">укр!$A$5:$E$97</definedName>
    <definedName name="Z_F15E7566_8CB0_4515_9629_F7A98DF0487A_.wvu.FilterData" localSheetId="0" hidden="1">укр!$A$5:$E$97</definedName>
    <definedName name="Z_F91456B9_4E53_4C5A_B738_AE85B41E256C_.wvu.FilterData" localSheetId="0" hidden="1">укр!$A$5:$E$90</definedName>
    <definedName name="Z_F9194F6B_BA54_43F5_8AA8_2451A733CA6A_.wvu.FilterData" localSheetId="1" hidden="1">рус!$A$3:$J$90</definedName>
    <definedName name="Z_F9194F6B_BA54_43F5_8AA8_2451A733CA6A_.wvu.FilterData" localSheetId="0" hidden="1">укр!$A$5:$E$97</definedName>
    <definedName name="Z_FD17B27C_8FA4_4E5D_90EA_328F49D3A840_.wvu.FilterData" localSheetId="1" hidden="1">рус!$A$3:$J$90</definedName>
    <definedName name="Z_FD17B27C_8FA4_4E5D_90EA_328F49D3A840_.wvu.FilterData" localSheetId="0" hidden="1">укр!$A$5:$E$97</definedName>
  </definedNames>
  <calcPr calcId="124519" refMode="R1C1"/>
  <customWorkbookViews>
    <customWorkbookView name="user416a - Личное представление" guid="{94E5261F-BBF3-44CC-BB96-6EE4FAC48D5E}" mergeInterval="0" personalView="1" maximized="1" xWindow="1" yWindow="1" windowWidth="1920" windowHeight="850" activeSheetId="1"/>
    <customWorkbookView name="user416c - Личное представление" guid="{231C1CD9-D5BC-43F0-874C-628A321B7F6D}" mergeInterval="0" personalView="1" maximized="1" xWindow="1" yWindow="1" windowWidth="1280" windowHeight="803" activeSheetId="1"/>
    <customWorkbookView name="User465e - Личное представление" guid="{B5DCA8C4-90CB-47E9-ACBC-F1CF8FAB4C6F}" mergeInterval="0" personalView="1" maximized="1" xWindow="1" yWindow="1" windowWidth="1600" windowHeight="676" activeSheetId="1"/>
    <customWorkbookView name="user465c - Личное представление" guid="{AEC69989-00B3-4B51-A235-9E8FB70E6A77}" mergeInterval="0" personalView="1" maximized="1" xWindow="1" yWindow="1" windowWidth="1280" windowHeight="799" activeSheetId="1"/>
    <customWorkbookView name="user569c - Личное представление" guid="{953B18A3-7880-4D59-A872-08E27F97AEDC}" mergeInterval="0" personalView="1" maximized="1" xWindow="1" yWindow="1" windowWidth="1280" windowHeight="495" activeSheetId="1"/>
    <customWorkbookView name="User415b - Личное представление" guid="{189173DB-1C08-41EC-B262-A80BE037DBBD}" mergeInterval="0" personalView="1" maximized="1" xWindow="1" yWindow="1" windowWidth="1280" windowHeight="543" activeSheetId="1"/>
    <customWorkbookView name="User465d - Личное представление" guid="{49628C96-C195-416C-8FF0-14DD43C23211}" mergeInterval="0" personalView="1" maximized="1" windowWidth="1020" windowHeight="592" activeSheetId="1"/>
    <customWorkbookView name="user465a - Личное представление" guid="{0AB4131A-8BED-4BFC-A370-C1BC1C9D4C7C}" mergeInterval="0" personalView="1" maximized="1" xWindow="1" yWindow="1" windowWidth="1280" windowHeight="552" activeSheetId="1"/>
    <customWorkbookView name="user_455 - Личное представление" guid="{04ACB588-E2F7-4C72-90EE-C1D7F57E0343}" mergeInterval="0" personalView="1" maximized="1" xWindow="1" yWindow="1" windowWidth="1280" windowHeight="575" activeSheetId="1"/>
    <customWorkbookView name="User_453 - Личное представление" guid="{EDF91F7F-6349-440C-99E3-AA497F3CC267}" mergeInterval="0" personalView="1" maximized="1" windowWidth="1276" windowHeight="854" activeSheetId="1"/>
    <customWorkbookView name="User563 - Личное представление" guid="{36731AF8-F9D5-4860-88D6-AB8163BD0902}" mergeInterval="0" personalView="1" maximized="1" xWindow="1" yWindow="1" windowWidth="1280" windowHeight="499" activeSheetId="1"/>
    <customWorkbookView name="user_563 - Личное представление" guid="{5B2F650E-2E7F-499C-A39D-E18F5B23E14B}" mergeInterval="0" personalView="1" maximized="1" xWindow="1" yWindow="1" windowWidth="1280" windowHeight="500" activeSheetId="1"/>
    <customWorkbookView name="user565a - Личное представление" guid="{E4FF1B84-BAD0-4D46-AF38-DB987925F5A6}" mergeInterval="0" personalView="1" maximized="1" xWindow="1" yWindow="1" windowWidth="1280" windowHeight="579" activeSheetId="1"/>
    <customWorkbookView name="user458 - Личное представление" guid="{3B0E0D1F-0965-4C8F-9DE1-C4965E5513FF}" mergeInterval="0" personalView="1" maximized="1" xWindow="1" yWindow="1" windowWidth="1280" windowHeight="495" activeSheetId="1"/>
    <customWorkbookView name="user - Личное представление" guid="{D01BA3E2-1B63-4248-8EFD-100CF5589BA7}" mergeInterval="0" personalView="1" maximized="1" xWindow="-11" yWindow="-11" windowWidth="1942" windowHeight="1046" activeSheetId="1"/>
  </customWorkbookViews>
</workbook>
</file>

<file path=xl/calcChain.xml><?xml version="1.0" encoding="utf-8"?>
<calcChain xmlns="http://schemas.openxmlformats.org/spreadsheetml/2006/main">
  <c r="C90" i="2"/>
  <c r="E90" s="1"/>
  <c r="B90"/>
  <c r="D89"/>
  <c r="E89" s="1"/>
  <c r="C89"/>
  <c r="B89"/>
  <c r="C86"/>
  <c r="B86"/>
  <c r="C85"/>
  <c r="B85"/>
  <c r="C84"/>
  <c r="B84"/>
  <c r="C83"/>
  <c r="C87" s="1"/>
  <c r="B83"/>
  <c r="B87" s="1"/>
  <c r="E81"/>
  <c r="D80"/>
  <c r="C80"/>
  <c r="C88" s="1"/>
  <c r="B80"/>
  <c r="B88" s="1"/>
  <c r="C79"/>
  <c r="B79"/>
  <c r="D76"/>
  <c r="E76" s="1"/>
  <c r="C76"/>
  <c r="C75"/>
  <c r="B75"/>
  <c r="E74"/>
  <c r="E73"/>
  <c r="E72"/>
  <c r="E71"/>
  <c r="D71"/>
  <c r="C71"/>
  <c r="B71"/>
  <c r="E70"/>
  <c r="E69"/>
  <c r="D68"/>
  <c r="E68" s="1"/>
  <c r="C68"/>
  <c r="B68"/>
  <c r="E67"/>
  <c r="E66"/>
  <c r="D66"/>
  <c r="C66"/>
  <c r="B66"/>
  <c r="E65"/>
  <c r="E64"/>
  <c r="D63"/>
  <c r="E63" s="1"/>
  <c r="C63"/>
  <c r="B63"/>
  <c r="E62"/>
  <c r="D62"/>
  <c r="E61"/>
  <c r="D61"/>
  <c r="C61"/>
  <c r="B61"/>
  <c r="E60"/>
  <c r="D60"/>
  <c r="C59"/>
  <c r="B59"/>
  <c r="E58"/>
  <c r="D57"/>
  <c r="D56" s="1"/>
  <c r="E56" s="1"/>
  <c r="C56"/>
  <c r="B56"/>
  <c r="E55"/>
  <c r="D54"/>
  <c r="E54" s="1"/>
  <c r="C54"/>
  <c r="B54"/>
  <c r="E53"/>
  <c r="E52"/>
  <c r="E51"/>
  <c r="E50"/>
  <c r="D49"/>
  <c r="E49" s="1"/>
  <c r="C49"/>
  <c r="B49"/>
  <c r="E48"/>
  <c r="D48"/>
  <c r="E47"/>
  <c r="D47"/>
  <c r="C47"/>
  <c r="B47"/>
  <c r="E46"/>
  <c r="E45"/>
  <c r="E44"/>
  <c r="E43"/>
  <c r="E42"/>
  <c r="D42"/>
  <c r="C42"/>
  <c r="B42"/>
  <c r="E41"/>
  <c r="D41"/>
  <c r="D88" s="1"/>
  <c r="C40"/>
  <c r="B40"/>
  <c r="D39"/>
  <c r="E39" s="1"/>
  <c r="E38"/>
  <c r="D38"/>
  <c r="D37"/>
  <c r="E37" s="1"/>
  <c r="E36"/>
  <c r="D36"/>
  <c r="D40" s="1"/>
  <c r="E40" s="1"/>
  <c r="C35"/>
  <c r="B35"/>
  <c r="E34"/>
  <c r="E33"/>
  <c r="E32"/>
  <c r="E31"/>
  <c r="D31"/>
  <c r="C31"/>
  <c r="B31"/>
  <c r="E30"/>
  <c r="D30"/>
  <c r="C30"/>
  <c r="B30"/>
  <c r="E29"/>
  <c r="E28"/>
  <c r="E27"/>
  <c r="E26"/>
  <c r="E25"/>
  <c r="E24"/>
  <c r="D23"/>
  <c r="C23"/>
  <c r="E23" s="1"/>
  <c r="B23"/>
  <c r="E22"/>
  <c r="E15"/>
  <c r="D15"/>
  <c r="D21" s="1"/>
  <c r="E21" s="1"/>
  <c r="C15"/>
  <c r="C21" s="1"/>
  <c r="B15"/>
  <c r="B21" s="1"/>
  <c r="E14"/>
  <c r="D14"/>
  <c r="C14"/>
  <c r="B14"/>
  <c r="E13"/>
  <c r="C12"/>
  <c r="B12"/>
  <c r="E11"/>
  <c r="E10"/>
  <c r="E9"/>
  <c r="E8"/>
  <c r="D8"/>
  <c r="D85" s="1"/>
  <c r="E85" s="1"/>
  <c r="D7"/>
  <c r="E7" s="1"/>
  <c r="E6"/>
  <c r="D6"/>
  <c r="D12" s="1"/>
  <c r="E12" s="1"/>
  <c r="C5"/>
  <c r="C82" s="1"/>
  <c r="B5"/>
  <c r="B82" s="1"/>
  <c r="D62" i="1"/>
  <c r="D60"/>
  <c r="D48"/>
  <c r="D41"/>
  <c r="D76"/>
  <c r="D15"/>
  <c r="D57"/>
  <c r="D39"/>
  <c r="D38"/>
  <c r="D37"/>
  <c r="D36"/>
  <c r="D8"/>
  <c r="D7"/>
  <c r="D6"/>
  <c r="E88" i="2" l="1"/>
  <c r="D79"/>
  <c r="E79" s="1"/>
  <c r="D5"/>
  <c r="D35"/>
  <c r="E35" s="1"/>
  <c r="E57"/>
  <c r="D59"/>
  <c r="E59" s="1"/>
  <c r="D75"/>
  <c r="E75" s="1"/>
  <c r="E80"/>
  <c r="D83"/>
  <c r="D84"/>
  <c r="E84" s="1"/>
  <c r="D86"/>
  <c r="E86" s="1"/>
  <c r="D80" i="1"/>
  <c r="E83" i="2" l="1"/>
  <c r="D87"/>
  <c r="E87" s="1"/>
  <c r="E5"/>
  <c r="D82"/>
  <c r="E82" s="1"/>
  <c r="C80" i="1"/>
  <c r="B80"/>
  <c r="C15"/>
  <c r="B15"/>
  <c r="C76" l="1"/>
  <c r="D23"/>
  <c r="D47"/>
  <c r="E25"/>
  <c r="B5"/>
  <c r="C5"/>
  <c r="D5"/>
  <c r="E6"/>
  <c r="E7"/>
  <c r="E8"/>
  <c r="E9"/>
  <c r="E10"/>
  <c r="E11"/>
  <c r="B12"/>
  <c r="C12"/>
  <c r="D12"/>
  <c r="E13"/>
  <c r="B14"/>
  <c r="C14"/>
  <c r="D14"/>
  <c r="E22"/>
  <c r="B23"/>
  <c r="C23"/>
  <c r="E26"/>
  <c r="E27"/>
  <c r="E28"/>
  <c r="E29"/>
  <c r="B30"/>
  <c r="C30"/>
  <c r="B31"/>
  <c r="C31"/>
  <c r="D31"/>
  <c r="E32"/>
  <c r="E33"/>
  <c r="E34"/>
  <c r="B35"/>
  <c r="C35"/>
  <c r="D35"/>
  <c r="E36"/>
  <c r="E37"/>
  <c r="E38"/>
  <c r="E39"/>
  <c r="B40"/>
  <c r="C40"/>
  <c r="D40"/>
  <c r="E41"/>
  <c r="B42"/>
  <c r="C42"/>
  <c r="E43"/>
  <c r="E44"/>
  <c r="E45"/>
  <c r="E46"/>
  <c r="B47"/>
  <c r="C47"/>
  <c r="E48"/>
  <c r="B49"/>
  <c r="C49"/>
  <c r="D49"/>
  <c r="E50"/>
  <c r="E51"/>
  <c r="E52"/>
  <c r="E53"/>
  <c r="B54"/>
  <c r="C54"/>
  <c r="D54"/>
  <c r="E55"/>
  <c r="B56"/>
  <c r="C56"/>
  <c r="D56"/>
  <c r="E57"/>
  <c r="E58"/>
  <c r="B59"/>
  <c r="C59"/>
  <c r="D59"/>
  <c r="E60"/>
  <c r="B61"/>
  <c r="C61"/>
  <c r="D61"/>
  <c r="E62"/>
  <c r="B63"/>
  <c r="C63"/>
  <c r="D63"/>
  <c r="E64"/>
  <c r="E65"/>
  <c r="B66"/>
  <c r="D66"/>
  <c r="C66"/>
  <c r="E66" s="1"/>
  <c r="B68"/>
  <c r="C68"/>
  <c r="D68"/>
  <c r="E69"/>
  <c r="E70"/>
  <c r="B71"/>
  <c r="C71"/>
  <c r="D71"/>
  <c r="E71" s="1"/>
  <c r="E72"/>
  <c r="E73"/>
  <c r="E74"/>
  <c r="B75"/>
  <c r="C75"/>
  <c r="D75"/>
  <c r="E76"/>
  <c r="B79"/>
  <c r="C79"/>
  <c r="D79"/>
  <c r="E80"/>
  <c r="E81"/>
  <c r="B84"/>
  <c r="C84"/>
  <c r="D84"/>
  <c r="B85"/>
  <c r="C85"/>
  <c r="D85"/>
  <c r="B86"/>
  <c r="C86"/>
  <c r="D86"/>
  <c r="B88"/>
  <c r="D88"/>
  <c r="B89"/>
  <c r="C89"/>
  <c r="D89"/>
  <c r="B90"/>
  <c r="C90"/>
  <c r="E90" s="1"/>
  <c r="E24" l="1"/>
  <c r="D30"/>
  <c r="E30" s="1"/>
  <c r="E75"/>
  <c r="E59"/>
  <c r="E56"/>
  <c r="E49"/>
  <c r="E54"/>
  <c r="E35"/>
  <c r="E40"/>
  <c r="E86"/>
  <c r="E12"/>
  <c r="E89"/>
  <c r="D83"/>
  <c r="E23"/>
  <c r="D21"/>
  <c r="C88"/>
  <c r="C83"/>
  <c r="D42"/>
  <c r="E42" s="1"/>
  <c r="C21"/>
  <c r="B83"/>
  <c r="E61"/>
  <c r="B21"/>
  <c r="E85"/>
  <c r="E84"/>
  <c r="E79"/>
  <c r="E68"/>
  <c r="E63"/>
  <c r="E47"/>
  <c r="E31"/>
  <c r="E15"/>
  <c r="E14"/>
  <c r="B82"/>
  <c r="E5"/>
  <c r="C82"/>
  <c r="E67"/>
  <c r="D82" l="1"/>
  <c r="E82" s="1"/>
  <c r="E83"/>
  <c r="C87"/>
  <c r="E21"/>
  <c r="D87"/>
  <c r="E88"/>
  <c r="B87"/>
  <c r="E87" l="1"/>
</calcChain>
</file>

<file path=xl/sharedStrings.xml><?xml version="1.0" encoding="utf-8"?>
<sst xmlns="http://schemas.openxmlformats.org/spreadsheetml/2006/main" count="182" uniqueCount="73">
  <si>
    <t>Органи управління</t>
  </si>
  <si>
    <t>Оплата праці</t>
  </si>
  <si>
    <t>Енергоносії</t>
  </si>
  <si>
    <t>Освіта</t>
  </si>
  <si>
    <t>Медикаменти</t>
  </si>
  <si>
    <t>Продукти харчування</t>
  </si>
  <si>
    <t>Охорона здоров'я</t>
  </si>
  <si>
    <t xml:space="preserve">Культура i мистецтво                </t>
  </si>
  <si>
    <t xml:space="preserve">Фізична культура i спорт          </t>
  </si>
  <si>
    <t>Житлово-комунальне господарство</t>
  </si>
  <si>
    <t>Запобігання та ліквідація надзвичайних ситуацій та наслідків стихійного лиха</t>
  </si>
  <si>
    <t xml:space="preserve">Резервний фонд </t>
  </si>
  <si>
    <t>Реверсна дотація</t>
  </si>
  <si>
    <t>Інші поточні видатки</t>
  </si>
  <si>
    <t xml:space="preserve">Капітальні видатки </t>
  </si>
  <si>
    <t>Відсоток фінансування до плану звітного періоду, %</t>
  </si>
  <si>
    <t>Транспорт, дорожнє господарство</t>
  </si>
  <si>
    <t>Інші галузі</t>
  </si>
  <si>
    <t>із них субвенція держбюджету:</t>
  </si>
  <si>
    <t>- на пільги та субсидії</t>
  </si>
  <si>
    <t xml:space="preserve">Внески у статутні капітали суб'єктів підприємницької діяльності, інші послуги з економічної діяльності </t>
  </si>
  <si>
    <t>- на виплату допомоги сім"ям з дітьми</t>
  </si>
  <si>
    <t>Надання пільгового довгострокового кредиту громадянам на будівництво житла</t>
  </si>
  <si>
    <t>Надання кредитів</t>
  </si>
  <si>
    <t>Всього витрат</t>
  </si>
  <si>
    <t>Соціальний захист і соціальне забезпечення</t>
  </si>
  <si>
    <t>Нарахування на оплату праці</t>
  </si>
  <si>
    <t xml:space="preserve">Нарахування на оплату праці </t>
  </si>
  <si>
    <t>Комунальні послуги та енергоносії</t>
  </si>
  <si>
    <t>Нерозподілені видатки (рез.фонд)</t>
  </si>
  <si>
    <t xml:space="preserve">Поточні  видатки, всього, у т.ч. </t>
  </si>
  <si>
    <t xml:space="preserve">Поточні  видатки, всього, у т.ч.: </t>
  </si>
  <si>
    <t>Процент финансирования к  плану отчетного периода, %</t>
  </si>
  <si>
    <t>Затверджено на рік з урахуванням змін, тис. грн.</t>
  </si>
  <si>
    <t>Утверждено на год с учетом изменений, тыс. грн.</t>
  </si>
  <si>
    <t>Будівництво</t>
  </si>
  <si>
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</si>
  <si>
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</si>
  <si>
    <t>Образование</t>
  </si>
  <si>
    <t>Текущие расходы, всего, в т.ч .:</t>
  </si>
  <si>
    <t>Оплата труда</t>
  </si>
  <si>
    <t>Начисления на оплату труда</t>
  </si>
  <si>
    <t>Медикаменты</t>
  </si>
  <si>
    <t>Продукты питания</t>
  </si>
  <si>
    <t>Коммунальные услуги и энергоносители</t>
  </si>
  <si>
    <t>Другие текущие расходы</t>
  </si>
  <si>
    <t>Капитальные расходы</t>
  </si>
  <si>
    <t>Здравоохранение</t>
  </si>
  <si>
    <t>Текущие расходы, всего, в т.ч.</t>
  </si>
  <si>
    <t>Социальная защита и социальное обеспечение</t>
  </si>
  <si>
    <t>из них субвенция госбюджета:</t>
  </si>
  <si>
    <t>- на выплату помощи семьям с детьми</t>
  </si>
  <si>
    <t>- на льготы и субсидии</t>
  </si>
  <si>
    <t>Культура и искусство</t>
  </si>
  <si>
    <t>Физическая культура и спорт</t>
  </si>
  <si>
    <t>Органы управления</t>
  </si>
  <si>
    <t>Жилищно-коммунальное хозяйство</t>
  </si>
  <si>
    <t>Строительство</t>
  </si>
  <si>
    <t>Транспорт, дорожное хозяйство</t>
  </si>
  <si>
    <t>Взносы в уставные капиталы субъектов предпринимательской деятельности, другие услуги экономической деятельности</t>
  </si>
  <si>
    <t>Предотвращение и ликвидация чрезвычайных ситуаций и последствий стихийных бедствий</t>
  </si>
  <si>
    <t>Резервный фонд</t>
  </si>
  <si>
    <t>Реверсная дотация</t>
  </si>
  <si>
    <t>Другие отрасли</t>
  </si>
  <si>
    <t>Предоставление льготного долгосрочного кредита гражданам на строительство жилья</t>
  </si>
  <si>
    <t>Всего расходов</t>
  </si>
  <si>
    <t>Энергоносители</t>
  </si>
  <si>
    <t>Предоставление кредитов</t>
  </si>
  <si>
    <t>Нераспределенные расходы (рез.фонд)</t>
  </si>
  <si>
    <t>План на січень-серпень, з урахуванням змін тис. грн.</t>
  </si>
  <si>
    <t xml:space="preserve">План на январь-август  с учетом изменений, тыс. грн. </t>
  </si>
  <si>
    <r>
      <t xml:space="preserve">Профинансировано с </t>
    </r>
    <r>
      <rPr>
        <u/>
        <sz val="11"/>
        <rFont val="Times New Roman"/>
        <family val="1"/>
        <charset val="204"/>
      </rPr>
      <t xml:space="preserve">1 января по 19 августа, </t>
    </r>
    <r>
      <rPr>
        <sz val="11"/>
        <rFont val="Times New Roman"/>
        <family val="1"/>
        <charset val="204"/>
      </rPr>
      <t>тыс. грн.</t>
    </r>
  </si>
  <si>
    <r>
      <t xml:space="preserve">Профінансовано з 1 січня </t>
    </r>
    <r>
      <rPr>
        <u/>
        <sz val="11"/>
        <rFont val="Times New Roman"/>
        <family val="1"/>
        <charset val="204"/>
      </rPr>
      <t xml:space="preserve">по 23 серпня, </t>
    </r>
    <r>
      <rPr>
        <sz val="11"/>
        <rFont val="Times New Roman"/>
        <family val="1"/>
        <charset val="204"/>
      </rPr>
      <t xml:space="preserve">тис. грн.  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</si>
</sst>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9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wrapText="1"/>
    </xf>
    <xf numFmtId="49" fontId="5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1" fillId="0" borderId="0" xfId="0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3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wrapText="1"/>
    </xf>
    <xf numFmtId="49" fontId="14" fillId="0" borderId="0" xfId="0" applyNumberFormat="1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8" fillId="0" borderId="1" xfId="0" applyFont="1" applyFill="1" applyBorder="1" applyAlignment="1">
      <alignment vertical="top" wrapText="1"/>
    </xf>
    <xf numFmtId="164" fontId="16" fillId="0" borderId="0" xfId="0" applyNumberFormat="1" applyFont="1" applyFill="1" applyAlignment="1">
      <alignment horizontal="right" vertical="center" wrapText="1"/>
    </xf>
    <xf numFmtId="4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164" fontId="17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164" fontId="13" fillId="0" borderId="0" xfId="0" applyNumberFormat="1" applyFont="1" applyFill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4" fontId="23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164" fontId="24" fillId="0" borderId="0" xfId="0" applyNumberFormat="1" applyFont="1" applyFill="1" applyAlignment="1">
      <alignment wrapText="1"/>
    </xf>
    <xf numFmtId="164" fontId="25" fillId="0" borderId="0" xfId="0" applyNumberFormat="1" applyFont="1" applyFill="1" applyAlignment="1">
      <alignment wrapText="1"/>
    </xf>
    <xf numFmtId="164" fontId="26" fillId="0" borderId="0" xfId="0" applyNumberFormat="1" applyFont="1" applyFill="1" applyAlignment="1">
      <alignment wrapText="1"/>
    </xf>
    <xf numFmtId="165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164" fontId="18" fillId="0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right" wrapText="1"/>
    </xf>
    <xf numFmtId="164" fontId="19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164" fontId="20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wrapText="1"/>
    </xf>
    <xf numFmtId="0" fontId="30" fillId="0" borderId="0" xfId="0" applyFont="1" applyAlignment="1">
      <alignment wrapText="1"/>
    </xf>
    <xf numFmtId="165" fontId="13" fillId="0" borderId="1" xfId="0" applyNumberFormat="1" applyFont="1" applyFill="1" applyBorder="1" applyAlignment="1">
      <alignment horizontal="right" wrapText="1"/>
    </xf>
    <xf numFmtId="0" fontId="18" fillId="0" borderId="2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wrapText="1"/>
    </xf>
    <xf numFmtId="10" fontId="1" fillId="0" borderId="0" xfId="0" applyNumberFormat="1" applyFont="1" applyFill="1" applyBorder="1" applyAlignment="1">
      <alignment wrapText="1"/>
    </xf>
    <xf numFmtId="4" fontId="29" fillId="0" borderId="0" xfId="1" applyNumberFormat="1" applyFont="1" applyFill="1" applyBorder="1" applyAlignment="1">
      <alignment horizontal="right" vertical="top"/>
    </xf>
    <xf numFmtId="4" fontId="28" fillId="0" borderId="0" xfId="1" applyNumberFormat="1" applyFont="1" applyFill="1" applyBorder="1" applyAlignment="1">
      <alignment horizontal="right" vertical="top"/>
    </xf>
    <xf numFmtId="164" fontId="19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top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укр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.xml"/><Relationship Id="rId109" Type="http://schemas.openxmlformats.org/officeDocument/2006/relationships/revisionLog" Target="revisionLog1151.xml"/><Relationship Id="rId112" Type="http://schemas.openxmlformats.org/officeDocument/2006/relationships/revisionLog" Target="revisionLog14.xml"/><Relationship Id="rId120" Type="http://schemas.openxmlformats.org/officeDocument/2006/relationships/revisionLog" Target="revisionLog1521.xml"/><Relationship Id="rId104" Type="http://schemas.openxmlformats.org/officeDocument/2006/relationships/revisionLog" Target="revisionLog13111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84" Type="http://schemas.openxmlformats.org/officeDocument/2006/relationships/revisionLog" Target="revisionLog3.xml"/><Relationship Id="rId89" Type="http://schemas.openxmlformats.org/officeDocument/2006/relationships/revisionLog" Target="revisionLog111.xml"/><Relationship Id="rId133" Type="http://schemas.openxmlformats.org/officeDocument/2006/relationships/revisionLog" Target="revisionLog12.xml"/><Relationship Id="rId138" Type="http://schemas.openxmlformats.org/officeDocument/2006/relationships/revisionLog" Target="revisionLog13.xml"/><Relationship Id="rId125" Type="http://schemas.openxmlformats.org/officeDocument/2006/relationships/revisionLog" Target="revisionLog16.xml"/><Relationship Id="rId97" Type="http://schemas.openxmlformats.org/officeDocument/2006/relationships/revisionLog" Target="revisionLog122.xml"/><Relationship Id="rId76" Type="http://schemas.openxmlformats.org/officeDocument/2006/relationships/revisionLog" Target="revisionLog76.xml"/><Relationship Id="rId141" Type="http://schemas.openxmlformats.org/officeDocument/2006/relationships/revisionLog" Target="revisionLog10.xml"/><Relationship Id="rId146" Type="http://schemas.openxmlformats.org/officeDocument/2006/relationships/revisionLog" Target="revisionLog15.xml"/><Relationship Id="rId71" Type="http://schemas.openxmlformats.org/officeDocument/2006/relationships/revisionLog" Target="revisionLog71.xml"/><Relationship Id="rId92" Type="http://schemas.openxmlformats.org/officeDocument/2006/relationships/revisionLog" Target="revisionLog121.xml"/><Relationship Id="rId107" Type="http://schemas.openxmlformats.org/officeDocument/2006/relationships/revisionLog" Target="revisionLog141.xml"/><Relationship Id="rId102" Type="http://schemas.openxmlformats.org/officeDocument/2006/relationships/revisionLog" Target="revisionLog1411.xml"/><Relationship Id="rId115" Type="http://schemas.openxmlformats.org/officeDocument/2006/relationships/revisionLog" Target="revisionLog151.xml"/><Relationship Id="rId136" Type="http://schemas.openxmlformats.org/officeDocument/2006/relationships/revisionLog" Target="revisionLog131.xml"/><Relationship Id="rId131" Type="http://schemas.openxmlformats.org/officeDocument/2006/relationships/revisionLog" Target="revisionLog18.xml"/><Relationship Id="rId128" Type="http://schemas.openxmlformats.org/officeDocument/2006/relationships/revisionLog" Target="revisionLog17.xml"/><Relationship Id="rId123" Type="http://schemas.openxmlformats.org/officeDocument/2006/relationships/revisionLog" Target="revisionLog161.xml"/><Relationship Id="rId110" Type="http://schemas.openxmlformats.org/officeDocument/2006/relationships/revisionLog" Target="revisionLog5.xml"/><Relationship Id="rId87" Type="http://schemas.openxmlformats.org/officeDocument/2006/relationships/revisionLog" Target="revisionLog1211.xml"/><Relationship Id="rId66" Type="http://schemas.openxmlformats.org/officeDocument/2006/relationships/revisionLog" Target="revisionLog66.xml"/><Relationship Id="rId74" Type="http://schemas.openxmlformats.org/officeDocument/2006/relationships/revisionLog" Target="revisionLog74.xml"/><Relationship Id="rId79" Type="http://schemas.openxmlformats.org/officeDocument/2006/relationships/revisionLog" Target="revisionLog79.xml"/><Relationship Id="rId144" Type="http://schemas.openxmlformats.org/officeDocument/2006/relationships/revisionLog" Target="revisionLog152.xml"/><Relationship Id="rId149" Type="http://schemas.openxmlformats.org/officeDocument/2006/relationships/revisionLog" Target="revisionLog19.xml"/><Relationship Id="rId61" Type="http://schemas.openxmlformats.org/officeDocument/2006/relationships/revisionLog" Target="revisionLog61.xml"/><Relationship Id="rId82" Type="http://schemas.openxmlformats.org/officeDocument/2006/relationships/revisionLog" Target="revisionLog12111.xml"/><Relationship Id="rId90" Type="http://schemas.openxmlformats.org/officeDocument/2006/relationships/revisionLog" Target="revisionLog14111.xml"/><Relationship Id="rId95" Type="http://schemas.openxmlformats.org/officeDocument/2006/relationships/revisionLog" Target="revisionLog1511.xml"/><Relationship Id="rId77" Type="http://schemas.openxmlformats.org/officeDocument/2006/relationships/revisionLog" Target="revisionLog77.xml"/><Relationship Id="rId105" Type="http://schemas.openxmlformats.org/officeDocument/2006/relationships/revisionLog" Target="revisionLog181.xml"/><Relationship Id="rId118" Type="http://schemas.openxmlformats.org/officeDocument/2006/relationships/revisionLog" Target="revisionLog191.xml"/><Relationship Id="rId113" Type="http://schemas.openxmlformats.org/officeDocument/2006/relationships/revisionLog" Target="revisionLog1611.xml"/><Relationship Id="rId100" Type="http://schemas.openxmlformats.org/officeDocument/2006/relationships/revisionLog" Target="revisionLog171.xml"/><Relationship Id="rId139" Type="http://schemas.openxmlformats.org/officeDocument/2006/relationships/revisionLog" Target="revisionLog1522.xml"/><Relationship Id="rId134" Type="http://schemas.openxmlformats.org/officeDocument/2006/relationships/revisionLog" Target="revisionLog1311.xml"/><Relationship Id="rId126" Type="http://schemas.openxmlformats.org/officeDocument/2006/relationships/revisionLog" Target="revisionLog110.xml"/><Relationship Id="rId69" Type="http://schemas.openxmlformats.org/officeDocument/2006/relationships/revisionLog" Target="revisionLog69.xml"/><Relationship Id="rId64" Type="http://schemas.openxmlformats.org/officeDocument/2006/relationships/revisionLog" Target="revisionLog64.xml"/><Relationship Id="rId147" Type="http://schemas.openxmlformats.org/officeDocument/2006/relationships/revisionLog" Target="revisionLog112.xml"/><Relationship Id="rId98" Type="http://schemas.openxmlformats.org/officeDocument/2006/relationships/revisionLog" Target="revisionLog1711.xml"/><Relationship Id="rId121" Type="http://schemas.openxmlformats.org/officeDocument/2006/relationships/revisionLog" Target="revisionLog7.xml"/><Relationship Id="rId72" Type="http://schemas.openxmlformats.org/officeDocument/2006/relationships/revisionLog" Target="revisionLog72.xml"/><Relationship Id="rId80" Type="http://schemas.openxmlformats.org/officeDocument/2006/relationships/revisionLog" Target="revisionLog121111.xml"/><Relationship Id="rId85" Type="http://schemas.openxmlformats.org/officeDocument/2006/relationships/revisionLog" Target="revisionLog4.xml"/><Relationship Id="rId93" Type="http://schemas.openxmlformats.org/officeDocument/2006/relationships/revisionLog" Target="revisionLog15111.xml"/><Relationship Id="rId142" Type="http://schemas.openxmlformats.org/officeDocument/2006/relationships/revisionLog" Target="revisionLog20.xml"/><Relationship Id="rId150" Type="http://schemas.openxmlformats.org/officeDocument/2006/relationships/revisionLog" Target="revisionLog113.xml"/><Relationship Id="rId103" Type="http://schemas.openxmlformats.org/officeDocument/2006/relationships/revisionLog" Target="revisionLog1101.xml"/><Relationship Id="rId67" Type="http://schemas.openxmlformats.org/officeDocument/2006/relationships/revisionLog" Target="revisionLog67.xml"/><Relationship Id="rId116" Type="http://schemas.openxmlformats.org/officeDocument/2006/relationships/revisionLog" Target="revisionLog1911.xml"/><Relationship Id="rId137" Type="http://schemas.openxmlformats.org/officeDocument/2006/relationships/revisionLog" Target="revisionLog15221.xml"/><Relationship Id="rId129" Type="http://schemas.openxmlformats.org/officeDocument/2006/relationships/revisionLog" Target="revisionLog1131.xml"/><Relationship Id="rId124" Type="http://schemas.openxmlformats.org/officeDocument/2006/relationships/revisionLog" Target="revisionLog1121.xml"/><Relationship Id="rId59" Type="http://schemas.openxmlformats.org/officeDocument/2006/relationships/revisionLog" Target="revisionLog59.xml"/><Relationship Id="rId108" Type="http://schemas.openxmlformats.org/officeDocument/2006/relationships/revisionLog" Target="revisionLog16111.xml"/><Relationship Id="rId96" Type="http://schemas.openxmlformats.org/officeDocument/2006/relationships/revisionLog" Target="revisionLog11211.xml"/><Relationship Id="rId140" Type="http://schemas.openxmlformats.org/officeDocument/2006/relationships/revisionLog" Target="revisionLog9.xml"/><Relationship Id="rId132" Type="http://schemas.openxmlformats.org/officeDocument/2006/relationships/revisionLog" Target="revisionLog11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83" Type="http://schemas.openxmlformats.org/officeDocument/2006/relationships/revisionLog" Target="revisionLog2.xml"/><Relationship Id="rId88" Type="http://schemas.openxmlformats.org/officeDocument/2006/relationships/revisionLog" Target="revisionLog151111.xml"/><Relationship Id="rId91" Type="http://schemas.openxmlformats.org/officeDocument/2006/relationships/revisionLog" Target="revisionLog11011.xml"/><Relationship Id="rId111" Type="http://schemas.openxmlformats.org/officeDocument/2006/relationships/revisionLog" Target="revisionLog6.xml"/><Relationship Id="rId145" Type="http://schemas.openxmlformats.org/officeDocument/2006/relationships/revisionLog" Target="revisionLog115.xml"/><Relationship Id="rId127" Type="http://schemas.openxmlformats.org/officeDocument/2006/relationships/revisionLog" Target="revisionLog1141.xml"/><Relationship Id="rId106" Type="http://schemas.openxmlformats.org/officeDocument/2006/relationships/revisionLog" Target="revisionLog161111.xml"/><Relationship Id="rId119" Type="http://schemas.openxmlformats.org/officeDocument/2006/relationships/revisionLog" Target="revisionLog11311.xml"/><Relationship Id="rId114" Type="http://schemas.openxmlformats.org/officeDocument/2006/relationships/revisionLog" Target="revisionLog19111.xml"/><Relationship Id="rId101" Type="http://schemas.openxmlformats.org/officeDocument/2006/relationships/revisionLog" Target="revisionLog11411.xml"/><Relationship Id="rId135" Type="http://schemas.openxmlformats.org/officeDocument/2006/relationships/revisionLog" Target="revisionLog152211.xml"/><Relationship Id="rId130" Type="http://schemas.openxmlformats.org/officeDocument/2006/relationships/revisionLog" Target="revisionLog1152.xml"/><Relationship Id="rId122" Type="http://schemas.openxmlformats.org/officeDocument/2006/relationships/revisionLog" Target="revisionLog8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81" Type="http://schemas.openxmlformats.org/officeDocument/2006/relationships/revisionLog" Target="revisionLog12112.xml"/><Relationship Id="rId86" Type="http://schemas.openxmlformats.org/officeDocument/2006/relationships/revisionLog" Target="revisionLog1412.xml"/><Relationship Id="rId94" Type="http://schemas.openxmlformats.org/officeDocument/2006/relationships/revisionLog" Target="revisionLog112111.xml"/><Relationship Id="rId99" Type="http://schemas.openxmlformats.org/officeDocument/2006/relationships/revisionLog" Target="revisionLog113111.xml"/><Relationship Id="rId143" Type="http://schemas.openxmlformats.org/officeDocument/2006/relationships/revisionLog" Target="revisionLog21.xml"/><Relationship Id="rId148" Type="http://schemas.openxmlformats.org/officeDocument/2006/relationships/revisionLog" Target="revisionLog116.xml"/><Relationship Id="rId15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82B92D52-B7D3-4E23-996D-1D7B0C7DBF87}" diskRevisions="1" revisionId="9341" version="13">
  <header guid="{18AE1012-4076-43DE-A758-4C7C5DBA13A7}" dateTime="2017-07-31T10:39:52" maxSheetId="3" userName="user" r:id="rId59">
    <sheetIdMap count="2">
      <sheetId val="1"/>
      <sheetId val="2"/>
    </sheetIdMap>
  </header>
  <header guid="{A994A9D9-9A05-4F79-9143-D0B4505E540A}" dateTime="2017-07-31T10:44:58" maxSheetId="3" userName="user" r:id="rId60" minRId="7688" maxRId="7692">
    <sheetIdMap count="2">
      <sheetId val="1"/>
      <sheetId val="2"/>
    </sheetIdMap>
  </header>
  <header guid="{74F3CAD5-76F5-44D2-B177-0F61E96AC6E0}" dateTime="2017-07-31T10:46:45" maxSheetId="3" userName="user" r:id="rId61" minRId="7693" maxRId="7694">
    <sheetIdMap count="2">
      <sheetId val="1"/>
      <sheetId val="2"/>
    </sheetIdMap>
  </header>
  <header guid="{CF8C38B3-517C-4790-B0A6-12C7F219C7FF}" dateTime="2017-07-31T10:47:12" maxSheetId="3" userName="user" r:id="rId62" minRId="7695">
    <sheetIdMap count="2">
      <sheetId val="1"/>
      <sheetId val="2"/>
    </sheetIdMap>
  </header>
  <header guid="{91098AB7-FD3D-45AD-93C6-CF788617F99B}" dateTime="2017-07-31T13:47:51" maxSheetId="3" userName="user416c" r:id="rId63" minRId="7696" maxRId="7697">
    <sheetIdMap count="2">
      <sheetId val="1"/>
      <sheetId val="2"/>
    </sheetIdMap>
  </header>
  <header guid="{6BA8A37A-05C8-4190-83C4-670116ABA2F8}" dateTime="2017-07-31T13:56:32" maxSheetId="3" userName="user416c" r:id="rId64" minRId="7698" maxRId="7705">
    <sheetIdMap count="2">
      <sheetId val="1"/>
      <sheetId val="2"/>
    </sheetIdMap>
  </header>
  <header guid="{CAD9BAC0-2331-4720-9C50-7319285615CB}" dateTime="2017-07-31T13:58:25" maxSheetId="3" userName="user416c" r:id="rId65" minRId="7706">
    <sheetIdMap count="2">
      <sheetId val="1"/>
      <sheetId val="2"/>
    </sheetIdMap>
  </header>
  <header guid="{B48BB31B-6433-4C40-A8ED-7AE90322E53B}" dateTime="2017-07-31T14:01:02" maxSheetId="3" userName="user416c" r:id="rId66" minRId="7707" maxRId="7710">
    <sheetIdMap count="2">
      <sheetId val="1"/>
      <sheetId val="2"/>
    </sheetIdMap>
  </header>
  <header guid="{AF9CD16E-2764-467F-9DA8-13B31829C1FF}" dateTime="2017-07-31T14:04:12" maxSheetId="3" userName="user416c" r:id="rId67" minRId="7711" maxRId="7715">
    <sheetIdMap count="2">
      <sheetId val="1"/>
      <sheetId val="2"/>
    </sheetIdMap>
  </header>
  <header guid="{B9C29699-71C7-4F71-9F71-6E4AF13CB3AF}" dateTime="2017-07-31T14:09:56" maxSheetId="3" userName="user416c" r:id="rId68" minRId="7716" maxRId="7719">
    <sheetIdMap count="2">
      <sheetId val="1"/>
      <sheetId val="2"/>
    </sheetIdMap>
  </header>
  <header guid="{007E7F89-E4C8-4839-A452-9BCF1FEA9410}" dateTime="2017-07-31T14:19:46" maxSheetId="3" userName="user416c" r:id="rId69" minRId="7720" maxRId="7725">
    <sheetIdMap count="2">
      <sheetId val="1"/>
      <sheetId val="2"/>
    </sheetIdMap>
  </header>
  <header guid="{68E3ADC0-398E-4E46-819D-D879410E1F71}" dateTime="2017-07-31T14:53:11" maxSheetId="3" userName="user416c" r:id="rId70" minRId="7726" maxRId="7729">
    <sheetIdMap count="2">
      <sheetId val="1"/>
      <sheetId val="2"/>
    </sheetIdMap>
  </header>
  <header guid="{0C56DA27-5060-4E3B-9410-0693443CA34D}" dateTime="2017-08-01T14:51:11" maxSheetId="3" userName="user416c" r:id="rId71" minRId="7730" maxRId="7736">
    <sheetIdMap count="2">
      <sheetId val="1"/>
      <sheetId val="2"/>
    </sheetIdMap>
  </header>
  <header guid="{F7C2A755-AC93-413E-AB72-9AD8273FBCD8}" dateTime="2017-08-01T15:10:34" maxSheetId="3" userName="user416c" r:id="rId72" minRId="7737">
    <sheetIdMap count="2">
      <sheetId val="1"/>
      <sheetId val="2"/>
    </sheetIdMap>
  </header>
  <header guid="{46EB71AF-A621-4720-A244-F06310BC4555}" dateTime="2017-08-01T15:39:23" maxSheetId="3" userName="user416c" r:id="rId73" minRId="7738" maxRId="7743">
    <sheetIdMap count="2">
      <sheetId val="1"/>
      <sheetId val="2"/>
    </sheetIdMap>
  </header>
  <header guid="{FEE581D8-A8BD-4B73-A064-7AFDF5F62583}" dateTime="2017-08-01T15:41:11" maxSheetId="3" userName="user416c" r:id="rId74" minRId="7744" maxRId="7746">
    <sheetIdMap count="2">
      <sheetId val="1"/>
      <sheetId val="2"/>
    </sheetIdMap>
  </header>
  <header guid="{42A18383-B057-4875-9E3D-0DBAB8FA37CA}" dateTime="2017-08-01T15:42:25" maxSheetId="3" userName="user416c" r:id="rId75" minRId="7747">
    <sheetIdMap count="2">
      <sheetId val="1"/>
      <sheetId val="2"/>
    </sheetIdMap>
  </header>
  <header guid="{2237B22F-B735-4377-90F3-6343AFD5D67F}" dateTime="2017-08-01T15:48:55" maxSheetId="3" userName="user416c" r:id="rId76" minRId="7748" maxRId="7752">
    <sheetIdMap count="2">
      <sheetId val="1"/>
      <sheetId val="2"/>
    </sheetIdMap>
  </header>
  <header guid="{1BE68B89-F71D-418B-A525-088BA27A61C9}" dateTime="2017-08-01T15:49:36" maxSheetId="3" userName="user416c" r:id="rId77" minRId="7753" maxRId="7932">
    <sheetIdMap count="2">
      <sheetId val="1"/>
      <sheetId val="2"/>
    </sheetIdMap>
  </header>
  <header guid="{3D7A9BD9-B2F4-444C-9D8D-B8112E061996}" dateTime="2017-08-01T15:51:54" maxSheetId="3" userName="user416c" r:id="rId78">
    <sheetIdMap count="2">
      <sheetId val="1"/>
      <sheetId val="2"/>
    </sheetIdMap>
  </header>
  <header guid="{48917BA7-684B-4E1D-A071-75A2DE78E2C7}" dateTime="2017-08-01T15:55:14" maxSheetId="3" userName="user416c" r:id="rId79">
    <sheetIdMap count="2">
      <sheetId val="1"/>
      <sheetId val="2"/>
    </sheetIdMap>
  </header>
  <header guid="{A597A1DC-F53C-4809-B413-F0A08F9D9CE5}" dateTime="2017-08-01T16:00:47" maxSheetId="3" userName="user416c" r:id="rId80" minRId="7935" maxRId="7939">
    <sheetIdMap count="2">
      <sheetId val="1"/>
      <sheetId val="2"/>
    </sheetIdMap>
  </header>
  <header guid="{2F756A98-6B81-4032-AE09-CB7867950031}" dateTime="2017-08-04T15:20:25" maxSheetId="3" userName="user416c" r:id="rId81" minRId="7942" maxRId="7943">
    <sheetIdMap count="2">
      <sheetId val="1"/>
      <sheetId val="2"/>
    </sheetIdMap>
  </header>
  <header guid="{4C23DD4D-AC90-4029-A8FD-EB8B819BFED7}" dateTime="2017-08-07T09:03:25" maxSheetId="3" userName="user416a" r:id="rId82" minRId="7946" maxRId="7949">
    <sheetIdMap count="2">
      <sheetId val="1"/>
      <sheetId val="2"/>
    </sheetIdMap>
  </header>
  <header guid="{83F0D48E-FE66-4881-B3BE-0AC8335DB81C}" dateTime="2017-08-07T11:22:52" maxSheetId="3" userName="user" r:id="rId83" minRId="7952" maxRId="7962">
    <sheetIdMap count="2">
      <sheetId val="1"/>
      <sheetId val="2"/>
    </sheetIdMap>
  </header>
  <header guid="{050CE484-6B4E-445F-8F7A-B8E62F91432E}" dateTime="2017-08-07T11:25:17" maxSheetId="3" userName="user" r:id="rId84" minRId="7965" maxRId="7967">
    <sheetIdMap count="2">
      <sheetId val="1"/>
      <sheetId val="2"/>
    </sheetIdMap>
  </header>
  <header guid="{E43936F4-5E88-4E4E-81F9-3C4297564FCC}" dateTime="2017-08-07T11:26:56" maxSheetId="3" userName="user" r:id="rId85" minRId="7968">
    <sheetIdMap count="2">
      <sheetId val="1"/>
      <sheetId val="2"/>
    </sheetIdMap>
  </header>
  <header guid="{CFA1AD7E-46CD-455F-92BE-532356936CED}" dateTime="2017-08-07T11:44:18" maxSheetId="3" userName="user416a" r:id="rId86" minRId="7969">
    <sheetIdMap count="2">
      <sheetId val="1"/>
      <sheetId val="2"/>
    </sheetIdMap>
  </header>
  <header guid="{094B972E-57E5-4B2D-AAA7-D6CCAD6D92F0}" dateTime="2017-08-07T13:11:18" maxSheetId="3" userName="user416a" r:id="rId87" minRId="7972" maxRId="7974">
    <sheetIdMap count="2">
      <sheetId val="1"/>
      <sheetId val="2"/>
    </sheetIdMap>
  </header>
  <header guid="{72642B30-EC6E-4D8A-8B81-726CD94A868B}" dateTime="2017-08-07T14:39:51" maxSheetId="3" userName="user416a" r:id="rId88" minRId="7977" maxRId="7988">
    <sheetIdMap count="2">
      <sheetId val="1"/>
      <sheetId val="2"/>
    </sheetIdMap>
  </header>
  <header guid="{C1C16A49-A3EF-48F9-81F1-AA3708F7E5BC}" dateTime="2017-08-07T14:51:43" maxSheetId="3" userName="user416a" r:id="rId89" minRId="7991" maxRId="7999">
    <sheetIdMap count="2">
      <sheetId val="1"/>
      <sheetId val="2"/>
    </sheetIdMap>
  </header>
  <header guid="{7236AF7D-AF3D-4A67-BE47-FBF29ED24CF2}" dateTime="2017-08-07T15:19:58" maxSheetId="3" userName="user416a" r:id="rId90" minRId="8002" maxRId="8021">
    <sheetIdMap count="2">
      <sheetId val="1"/>
      <sheetId val="2"/>
    </sheetIdMap>
  </header>
  <header guid="{F8625982-7803-4509-8C9E-8611D603257D}" dateTime="2017-08-07T15:31:22" maxSheetId="3" userName="user416a" r:id="rId91" minRId="8024" maxRId="8033">
    <sheetIdMap count="2">
      <sheetId val="1"/>
      <sheetId val="2"/>
    </sheetIdMap>
  </header>
  <header guid="{7BA94737-4459-4047-8BB6-E071BFE6F363}" dateTime="2017-08-07T15:38:44" maxSheetId="3" userName="user416a" r:id="rId92" minRId="8036">
    <sheetIdMap count="2">
      <sheetId val="1"/>
      <sheetId val="2"/>
    </sheetIdMap>
  </header>
  <header guid="{50C7EC93-7715-4443-9544-F22FEC3C165B}" dateTime="2017-08-07T15:39:45" maxSheetId="3" userName="user416a" r:id="rId93" minRId="8039">
    <sheetIdMap count="2">
      <sheetId val="1"/>
      <sheetId val="2"/>
    </sheetIdMap>
  </header>
  <header guid="{887B6EF5-990A-42CE-AE84-7CAA6C09C42A}" dateTime="2017-08-07T15:39:56" maxSheetId="3" userName="user416a" r:id="rId94">
    <sheetIdMap count="2">
      <sheetId val="1"/>
      <sheetId val="2"/>
    </sheetIdMap>
  </header>
  <header guid="{5ADFA766-DDE0-446C-A3D8-281A14D2973F}" dateTime="2017-08-07T15:42:16" maxSheetId="3" userName="user416a" r:id="rId95" minRId="8044">
    <sheetIdMap count="2">
      <sheetId val="1"/>
      <sheetId val="2"/>
    </sheetIdMap>
  </header>
  <header guid="{43567111-9D75-4DC0-9EF1-AC6388D18469}" dateTime="2017-08-07T15:45:24" maxSheetId="3" userName="user416a" r:id="rId96" minRId="8047">
    <sheetIdMap count="2">
      <sheetId val="1"/>
      <sheetId val="2"/>
    </sheetIdMap>
  </header>
  <header guid="{D3CD6DCC-2EA3-4D69-8FC9-43BD2296ADFA}" dateTime="2017-08-07T15:46:18" maxSheetId="3" userName="user416a" r:id="rId97">
    <sheetIdMap count="2">
      <sheetId val="1"/>
      <sheetId val="2"/>
    </sheetIdMap>
  </header>
  <header guid="{9919E3FB-6E25-407E-9736-9D5B47CBB1AE}" dateTime="2017-08-07T15:52:40" maxSheetId="3" userName="user416a" r:id="rId98" minRId="8052" maxRId="8053">
    <sheetIdMap count="2">
      <sheetId val="1"/>
      <sheetId val="2"/>
    </sheetIdMap>
  </header>
  <header guid="{A2F493A9-4DC3-47FC-B526-75A823BD38F8}" dateTime="2017-08-07T15:53:11" maxSheetId="3" userName="user416a" r:id="rId99">
    <sheetIdMap count="2">
      <sheetId val="1"/>
      <sheetId val="2"/>
    </sheetIdMap>
  </header>
  <header guid="{7618F557-1759-4568-90B6-832C760FA772}" dateTime="2017-08-07T15:53:29" maxSheetId="3" userName="user416a" r:id="rId100">
    <sheetIdMap count="2">
      <sheetId val="1"/>
      <sheetId val="2"/>
    </sheetIdMap>
  </header>
  <header guid="{1B75487C-ABC5-4A9B-B71F-16C8AEDA6546}" dateTime="2017-08-07T15:56:55" maxSheetId="3" userName="user416a" r:id="rId101" minRId="8060" maxRId="8076">
    <sheetIdMap count="2">
      <sheetId val="1"/>
      <sheetId val="2"/>
    </sheetIdMap>
  </header>
  <header guid="{351D410C-2893-42B3-8738-8BEC1E09E63B}" dateTime="2017-08-07T15:57:12" maxSheetId="3" userName="user416a" r:id="rId102" minRId="8079">
    <sheetIdMap count="2">
      <sheetId val="1"/>
      <sheetId val="2"/>
    </sheetIdMap>
  </header>
  <header guid="{018024B8-C766-4FB9-A246-9DB90B2B1360}" dateTime="2017-08-07T15:58:03" maxSheetId="3" userName="user416a" r:id="rId103" minRId="8082" maxRId="8116">
    <sheetIdMap count="2">
      <sheetId val="1"/>
      <sheetId val="2"/>
    </sheetIdMap>
  </header>
  <header guid="{9864F80B-3081-49A7-B126-4C8C4652B4B0}" dateTime="2017-08-07T15:58:33" maxSheetId="3" userName="user416a" r:id="rId104" minRId="8119" maxRId="8387">
    <sheetIdMap count="2">
      <sheetId val="1"/>
      <sheetId val="2"/>
    </sheetIdMap>
  </header>
  <header guid="{435ED87B-8E84-41EF-842D-E4E3988BBD2C}" dateTime="2017-08-07T15:58:38" maxSheetId="3" userName="user416a" r:id="rId105">
    <sheetIdMap count="2">
      <sheetId val="1"/>
      <sheetId val="2"/>
    </sheetIdMap>
  </header>
  <header guid="{372EE209-E205-44EC-8C68-074A2E08F296}" dateTime="2017-08-14T11:16:16" maxSheetId="3" userName="user416a" r:id="rId106" minRId="8392" maxRId="8393">
    <sheetIdMap count="2">
      <sheetId val="1"/>
      <sheetId val="2"/>
    </sheetIdMap>
  </header>
  <header guid="{EB01DBBE-E507-44FC-942A-658C34BC41C9}" dateTime="2017-08-14T11:37:06" maxSheetId="3" userName="user416a" r:id="rId107" minRId="8396" maxRId="8418">
    <sheetIdMap count="2">
      <sheetId val="1"/>
      <sheetId val="2"/>
    </sheetIdMap>
  </header>
  <header guid="{017ED72D-835F-4243-A979-C827ACE10E05}" dateTime="2017-08-14T13:28:20" maxSheetId="3" userName="user416a" r:id="rId108">
    <sheetIdMap count="2">
      <sheetId val="1"/>
      <sheetId val="2"/>
    </sheetIdMap>
  </header>
  <header guid="{4B2803C0-76D4-4D5D-80DE-D9E0E9D26955}" dateTime="2017-08-14T14:42:53" maxSheetId="3" userName="user416a" r:id="rId109">
    <sheetIdMap count="2">
      <sheetId val="1"/>
      <sheetId val="2"/>
    </sheetIdMap>
  </header>
  <header guid="{B19A5329-3DB6-42C0-B8EC-0EAB692F8B10}" dateTime="2017-08-14T14:41:06" maxSheetId="3" userName="user" r:id="rId110" minRId="8425" maxRId="8438">
    <sheetIdMap count="2">
      <sheetId val="1"/>
      <sheetId val="2"/>
    </sheetIdMap>
  </header>
  <header guid="{1F189961-396C-4B7C-9671-511AC25477D3}" dateTime="2017-08-14T14:45:34" maxSheetId="3" userName="user" r:id="rId111" minRId="8441">
    <sheetIdMap count="2">
      <sheetId val="1"/>
      <sheetId val="2"/>
    </sheetIdMap>
  </header>
  <header guid="{6DDBE1AD-98AA-46DE-BD4B-E5C528272F7A}" dateTime="2017-08-14T15:00:25" maxSheetId="3" userName="user416a" r:id="rId112" minRId="8444" maxRId="8447">
    <sheetIdMap count="2">
      <sheetId val="1"/>
      <sheetId val="2"/>
    </sheetIdMap>
  </header>
  <header guid="{DF99DA00-27CB-4670-BD76-0EC1462D536D}" dateTime="2017-08-14T15:00:42" maxSheetId="3" userName="user416a" r:id="rId113">
    <sheetIdMap count="2">
      <sheetId val="1"/>
      <sheetId val="2"/>
    </sheetIdMap>
  </header>
  <header guid="{1AF06C58-92E8-4886-A9D7-5350A21FA339}" dateTime="2017-08-14T15:01:22" maxSheetId="3" userName="user416a" r:id="rId114">
    <sheetIdMap count="2">
      <sheetId val="1"/>
      <sheetId val="2"/>
    </sheetIdMap>
  </header>
  <header guid="{3E637007-1F5A-416E-805C-3382A72BD07B}" dateTime="2017-08-14T15:15:28" maxSheetId="3" userName="user416a" r:id="rId115" minRId="8454">
    <sheetIdMap count="2">
      <sheetId val="1"/>
      <sheetId val="2"/>
    </sheetIdMap>
  </header>
  <header guid="{E40C0D48-2A04-4B9E-9002-DC97FDDB5F95}" dateTime="2017-08-14T15:23:29" maxSheetId="3" userName="user416a" r:id="rId116" minRId="8457" maxRId="8463">
    <sheetIdMap count="2">
      <sheetId val="1"/>
      <sheetId val="2"/>
    </sheetIdMap>
  </header>
  <header guid="{54123EB6-7EEC-4880-AAF7-2F164864F98F}" dateTime="2017-08-14T15:29:46" maxSheetId="3" userName="user416a" r:id="rId117" minRId="8466" maxRId="8488">
    <sheetIdMap count="2">
      <sheetId val="1"/>
      <sheetId val="2"/>
    </sheetIdMap>
  </header>
  <header guid="{FA4DF407-AE94-4ADC-8124-AE92E818967E}" dateTime="2017-08-14T15:30:18" maxSheetId="3" userName="user416a" r:id="rId118" minRId="8491" maxRId="8729">
    <sheetIdMap count="2">
      <sheetId val="1"/>
      <sheetId val="2"/>
    </sheetIdMap>
  </header>
  <header guid="{B30D92AA-D23A-4AE1-BBE6-2789EBA41470}" dateTime="2017-08-14T15:31:39" maxSheetId="3" userName="user416a" r:id="rId119">
    <sheetIdMap count="2">
      <sheetId val="1"/>
      <sheetId val="2"/>
    </sheetIdMap>
  </header>
  <header guid="{6E64A1F6-A726-4284-9CD6-805E5774CE83}" dateTime="2017-08-21T09:17:21" maxSheetId="3" userName="user416a" r:id="rId120" minRId="8734" maxRId="8735">
    <sheetIdMap count="2">
      <sheetId val="1"/>
      <sheetId val="2"/>
    </sheetIdMap>
  </header>
  <header guid="{3FDD606C-F8E3-4497-8DEE-BD838BDA2DFE}" dateTime="2017-08-21T09:54:03" maxSheetId="3" userName="user" r:id="rId121" minRId="8738" maxRId="8745">
    <sheetIdMap count="2">
      <sheetId val="1"/>
      <sheetId val="2"/>
    </sheetIdMap>
  </header>
  <header guid="{32DB9EEF-91ED-434A-80C8-09C97C75D6F5}" dateTime="2017-08-21T09:57:15" maxSheetId="3" userName="user" r:id="rId122" minRId="8748" maxRId="8749">
    <sheetIdMap count="2">
      <sheetId val="1"/>
      <sheetId val="2"/>
    </sheetIdMap>
  </header>
  <header guid="{F6B930AB-BE88-4899-8770-C1F20D687DF1}" dateTime="2017-08-21T14:45:02" maxSheetId="3" userName="user416a" r:id="rId123" minRId="8750" maxRId="8759">
    <sheetIdMap count="2">
      <sheetId val="1"/>
      <sheetId val="2"/>
    </sheetIdMap>
  </header>
  <header guid="{2BF16A4A-2BAD-415E-BDF1-90DC7E04BA8E}" dateTime="2017-08-21T14:47:36" maxSheetId="3" userName="user416a" r:id="rId124" minRId="8762" maxRId="8772">
    <sheetIdMap count="2">
      <sheetId val="1"/>
      <sheetId val="2"/>
    </sheetIdMap>
  </header>
  <header guid="{B5BF4BDD-94D0-4D6D-B0AD-777747416A3E}" dateTime="2017-08-21T14:48:53" maxSheetId="3" userName="user416a" r:id="rId125" minRId="8775" maxRId="8777">
    <sheetIdMap count="2">
      <sheetId val="1"/>
      <sheetId val="2"/>
    </sheetIdMap>
  </header>
  <header guid="{598C6FAC-608A-4CDF-B151-9332E34E1732}" dateTime="2017-08-21T14:49:44" maxSheetId="3" userName="user416a" r:id="rId126" minRId="8780">
    <sheetIdMap count="2">
      <sheetId val="1"/>
      <sheetId val="2"/>
    </sheetIdMap>
  </header>
  <header guid="{E94F75D5-1AB6-4484-8C1C-BCDE07B9FBA7}" dateTime="2017-08-21T14:52:14" maxSheetId="3" userName="user416a" r:id="rId127" minRId="8783">
    <sheetIdMap count="2">
      <sheetId val="1"/>
      <sheetId val="2"/>
    </sheetIdMap>
  </header>
  <header guid="{5E48C491-EE8A-4ABB-95B0-4CF09480E2DA}" dateTime="2017-08-21T14:52:55" maxSheetId="3" userName="user416a" r:id="rId128">
    <sheetIdMap count="2">
      <sheetId val="1"/>
      <sheetId val="2"/>
    </sheetIdMap>
  </header>
  <header guid="{58170385-0350-4D53-973A-A05DDD77499D}" dateTime="2017-08-21T14:54:04" maxSheetId="3" userName="user416a" r:id="rId129" minRId="8788">
    <sheetIdMap count="2">
      <sheetId val="1"/>
      <sheetId val="2"/>
    </sheetIdMap>
  </header>
  <header guid="{F8253050-333D-4049-BF89-70334419D47F}" dateTime="2017-08-21T14:56:10" maxSheetId="3" userName="user416a" r:id="rId130" minRId="8791" maxRId="8792">
    <sheetIdMap count="2">
      <sheetId val="1"/>
      <sheetId val="2"/>
    </sheetIdMap>
  </header>
  <header guid="{195FE028-CE4F-4874-A3C8-31877435DD54}" dateTime="2017-08-21T14:58:02" maxSheetId="3" userName="user416a" r:id="rId131">
    <sheetIdMap count="2">
      <sheetId val="1"/>
      <sheetId val="2"/>
    </sheetIdMap>
  </header>
  <header guid="{E14FF33B-F73F-4E18-AAD7-DF220212C673}" dateTime="2017-08-21T15:00:00" maxSheetId="3" userName="user416a" r:id="rId132" minRId="8797">
    <sheetIdMap count="2">
      <sheetId val="1"/>
      <sheetId val="2"/>
    </sheetIdMap>
  </header>
  <header guid="{27DA3D86-C561-4056-AEF6-7A2CCC473BC7}" dateTime="2017-08-21T15:14:37" maxSheetId="3" userName="user416a" r:id="rId133">
    <sheetIdMap count="2">
      <sheetId val="1"/>
      <sheetId val="2"/>
    </sheetIdMap>
  </header>
  <header guid="{9329D798-6E23-4507-9243-52420B562417}" dateTime="2017-08-21T15:25:49" maxSheetId="3" userName="user416a" r:id="rId134">
    <sheetIdMap count="2">
      <sheetId val="1"/>
      <sheetId val="2"/>
    </sheetIdMap>
  </header>
  <header guid="{9E77CCC8-7F05-4C85-93AE-59A9AC5A3059}" dateTime="2017-08-21T15:30:34" maxSheetId="3" userName="user416a" r:id="rId135" minRId="8804" maxRId="8818">
    <sheetIdMap count="2">
      <sheetId val="1"/>
      <sheetId val="2"/>
    </sheetIdMap>
  </header>
  <header guid="{E712CFB2-AE5E-4687-B7BA-5E60217FA1AA}" dateTime="2017-08-21T15:30:59" maxSheetId="3" userName="user416a" r:id="rId136">
    <sheetIdMap count="2">
      <sheetId val="1"/>
      <sheetId val="2"/>
    </sheetIdMap>
  </header>
  <header guid="{CBC0E1D7-E971-4743-9054-0F01F46A30B5}" dateTime="2017-08-21T15:31:22" maxSheetId="3" userName="user416a" r:id="rId137" minRId="8823">
    <sheetIdMap count="2">
      <sheetId val="1"/>
      <sheetId val="2"/>
    </sheetIdMap>
  </header>
  <header guid="{FB77790A-4081-4C1D-A56B-1EC1BFF05754}" dateTime="2017-08-21T15:31:40" maxSheetId="3" userName="user416a" r:id="rId138" minRId="8826" maxRId="9054">
    <sheetIdMap count="2">
      <sheetId val="1"/>
      <sheetId val="2"/>
    </sheetIdMap>
  </header>
  <header guid="{7BFB6816-D968-47C1-8BF3-70B44D8656F2}" dateTime="2017-08-21T15:32:05" maxSheetId="3" userName="user416a" r:id="rId139">
    <sheetIdMap count="2">
      <sheetId val="1"/>
      <sheetId val="2"/>
    </sheetIdMap>
  </header>
  <header guid="{DE90BB95-3153-4DDB-89AB-B8CD754B4BFD}" dateTime="2017-08-28T10:26:31" maxSheetId="3" userName="user" r:id="rId140">
    <sheetIdMap count="2">
      <sheetId val="1"/>
      <sheetId val="2"/>
    </sheetIdMap>
  </header>
  <header guid="{175C9169-6FA6-4A29-BD24-D33D7D2D5702}" dateTime="2017-08-28T10:30:04" maxSheetId="3" userName="user" r:id="rId141" minRId="9061" maxRId="9067">
    <sheetIdMap count="2">
      <sheetId val="1"/>
      <sheetId val="2"/>
    </sheetIdMap>
  </header>
  <header guid="{6BCEB44C-C55A-4188-B65A-885C9504B034}" dateTime="2017-08-28T10:33:15" maxSheetId="3" userName="user" r:id="rId142" minRId="9070" maxRId="9072">
    <sheetIdMap count="2">
      <sheetId val="1"/>
      <sheetId val="2"/>
    </sheetIdMap>
  </header>
  <header guid="{654F0115-489A-47D7-88AA-7C0163C4ED9B}" dateTime="2017-08-28T10:37:36" maxSheetId="3" userName="user" r:id="rId143" minRId="9073" maxRId="9074">
    <sheetIdMap count="2">
      <sheetId val="1"/>
      <sheetId val="2"/>
    </sheetIdMap>
  </header>
  <header guid="{8725E785-9F2E-4366-B783-6290ACA24245}" dateTime="2017-08-28T14:50:41" maxSheetId="3" userName="user416a" r:id="rId144" minRId="9075" maxRId="9081">
    <sheetIdMap count="2">
      <sheetId val="1"/>
      <sheetId val="2"/>
    </sheetIdMap>
  </header>
  <header guid="{4020FD6D-86EB-47E0-9E6F-35C319D0E4CF}" dateTime="2017-08-28T14:52:47" maxSheetId="3" userName="user416a" r:id="rId145" minRId="9084" maxRId="9091">
    <sheetIdMap count="2">
      <sheetId val="1"/>
      <sheetId val="2"/>
    </sheetIdMap>
  </header>
  <header guid="{66FFF70F-5B99-47CB-B6B6-C1D1AADC2955}" dateTime="2017-08-28T14:54:13" maxSheetId="3" userName="user416a" r:id="rId146" minRId="9094" maxRId="9097">
    <sheetIdMap count="2">
      <sheetId val="1"/>
      <sheetId val="2"/>
    </sheetIdMap>
  </header>
  <header guid="{5393A069-FA21-48A9-B9FA-8473FD4F3282}" dateTime="2017-08-28T14:57:55" maxSheetId="3" userName="user416a" r:id="rId147" minRId="9100" maxRId="9103">
    <sheetIdMap count="2">
      <sheetId val="1"/>
      <sheetId val="2"/>
    </sheetIdMap>
  </header>
  <header guid="{FE8E49D1-4C4B-4111-8F88-DEE66FD2B1E6}" dateTime="2017-08-28T15:00:17" maxSheetId="3" userName="user416a" r:id="rId148" minRId="9106" maxRId="9107">
    <sheetIdMap count="2">
      <sheetId val="1"/>
      <sheetId val="2"/>
    </sheetIdMap>
  </header>
  <header guid="{B46C4359-3BC4-4AE5-A35E-BBFDF46B75F2}" dateTime="2017-08-28T15:11:42" maxSheetId="3" userName="user416a" r:id="rId149" minRId="9110" maxRId="9117">
    <sheetIdMap count="2">
      <sheetId val="1"/>
      <sheetId val="2"/>
    </sheetIdMap>
  </header>
  <header guid="{9925A88F-3DC5-4CED-837B-35339934CF1B}" dateTime="2017-08-28T15:12:01" maxSheetId="3" userName="user416a" r:id="rId150" minRId="9120" maxRId="9337">
    <sheetIdMap count="2">
      <sheetId val="1"/>
      <sheetId val="2"/>
    </sheetIdMap>
  </header>
  <header guid="{82B92D52-B7D3-4E23-996D-1D7B0C7DBF87}" dateTime="2017-08-28T15:21:44" maxSheetId="3" userName="user416a" r:id="rId15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61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19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23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9062" sId="1" numFmtId="4">
    <oc r="C24">
      <v>708319.30599999998</v>
    </oc>
    <nc r="C24">
      <v>754990.50600000005</v>
    </nc>
  </rcc>
  <rcc rId="9063" sId="1" numFmtId="4">
    <oc r="D24">
      <f>683935.063+465.171</f>
    </oc>
    <nc r="D24">
      <v>735612.59199999995</v>
    </nc>
  </rcc>
  <rcc rId="9064" sId="1" numFmtId="4">
    <oc r="D25">
      <v>13507.339</v>
    </oc>
    <nc r="D25">
      <v>13645.656000000001</v>
    </nc>
  </rcc>
  <rcc rId="9065" sId="1" numFmtId="4">
    <oc r="D26">
      <v>2972.7930000000001</v>
    </oc>
    <nc r="D26">
      <v>3004.6619999999998</v>
    </nc>
  </rcc>
  <rcc rId="9066" sId="1" numFmtId="4">
    <oc r="D29">
      <v>669.89099999999996</v>
    </oc>
    <nc r="D29">
      <v>673.73</v>
    </nc>
  </rcc>
  <rcc rId="9067" sId="1" numFmtId="4">
    <oc r="D34">
      <v>1562.9280000000001</v>
    </oc>
    <nc r="D34">
      <v>1608.4459999999999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8466" sId="1" numFmtId="4">
    <oc r="B13">
      <v>99369.654750000002</v>
    </oc>
    <nc r="B13">
      <v>100693.255</v>
    </nc>
  </rcc>
  <rcc rId="8467" sId="1" numFmtId="4">
    <oc r="C13">
      <v>77741.866999999998</v>
    </oc>
    <nc r="C13">
      <v>77843.467000000004</v>
    </nc>
  </rcc>
  <rcc rId="8468" sId="1" numFmtId="4">
    <oc r="D13">
      <f>31643.629+4179.065</f>
    </oc>
    <nc r="D13">
      <v>37334.472000000002</v>
    </nc>
  </rcc>
  <rcc rId="8469" sId="1" numFmtId="4">
    <oc r="B22">
      <v>26935.287</v>
    </oc>
    <nc r="B22">
      <v>27602.287</v>
    </nc>
  </rcc>
  <rcc rId="8470" sId="1" numFmtId="4">
    <oc r="C22">
      <v>22717.287</v>
    </oc>
    <nc r="C22">
      <v>23051.287</v>
    </nc>
  </rcc>
  <rcc rId="8471" sId="1">
    <oc r="D22">
      <f>10989.708+1756.842</f>
    </oc>
    <nc r="D22">
      <f>12746.55+9.98</f>
    </nc>
  </rcc>
  <rcc rId="8472" sId="1" numFmtId="4">
    <oc r="B41">
      <v>19552.345000000001</v>
    </oc>
    <nc r="B41">
      <v>19660.345000000001</v>
    </nc>
  </rcc>
  <rcc rId="8473" sId="1" numFmtId="4">
    <oc r="D41">
      <v>3243.1080000000002</v>
    </oc>
    <nc r="D41">
      <v>3324.2710000000002</v>
    </nc>
  </rcc>
  <rcc rId="8474" sId="1" numFmtId="4">
    <oc r="B48">
      <v>35781.512999999999</v>
    </oc>
    <nc r="B48">
      <v>35976.713000000003</v>
    </nc>
  </rcc>
  <rcc rId="8475" sId="1" numFmtId="4">
    <oc r="D48">
      <f>10972.733+30</f>
    </oc>
    <nc r="D48">
      <v>11031.476000000001</v>
    </nc>
  </rcc>
  <rcc rId="8476" sId="1" numFmtId="4">
    <oc r="D55">
      <v>3959.8629999999998</v>
    </oc>
    <nc r="D55">
      <v>4191.9059999999999</v>
    </nc>
  </rcc>
  <rcc rId="8477" sId="1" numFmtId="4">
    <oc r="B60">
      <v>232520.32842999999</v>
    </oc>
    <nc r="B60">
      <v>242068.32800000001</v>
    </nc>
  </rcc>
  <rcc rId="8478" sId="1" numFmtId="4">
    <oc r="C60">
      <v>189986.41200000001</v>
    </oc>
    <nc r="C60">
      <v>198387.21900000001</v>
    </nc>
  </rcc>
  <rcc rId="8479" sId="1" numFmtId="4">
    <oc r="D60">
      <v>57898.209000000003</v>
    </oc>
    <nc r="D60">
      <f>62373.482+1457.538</f>
    </nc>
  </rcc>
  <rcc rId="8480" sId="1" numFmtId="4">
    <oc r="B62">
      <v>223960.86199999999</v>
    </oc>
    <nc r="B62">
      <v>224052.86199999999</v>
    </nc>
  </rcc>
  <rcc rId="8481" sId="1" numFmtId="4">
    <oc r="C62">
      <v>158480.609</v>
    </oc>
    <nc r="C62">
      <v>158772.609</v>
    </nc>
  </rcc>
  <rcc rId="8482" sId="1" numFmtId="4">
    <oc r="D62">
      <v>33287.459000000003</v>
    </oc>
    <nc r="D62">
      <f>34463.943+900.646</f>
    </nc>
  </rcc>
  <rcc rId="8483" sId="1" numFmtId="4">
    <oc r="B65">
      <v>93550.675000000003</v>
    </oc>
    <nc r="B65">
      <v>94763.368000000002</v>
    </nc>
  </rcc>
  <rcc rId="8484" sId="1" numFmtId="4">
    <oc r="C65">
      <v>85723.19</v>
    </oc>
    <nc r="C65">
      <v>86935.883000000002</v>
    </nc>
  </rcc>
  <rcc rId="8485" sId="1" numFmtId="4">
    <oc r="D65">
      <v>30956.258000000002</v>
    </oc>
    <nc r="D65">
      <v>31167.202000000001</v>
    </nc>
  </rcc>
  <rcc rId="8486" sId="1" numFmtId="4">
    <oc r="B80">
      <v>58907.542000000001</v>
    </oc>
    <nc r="B80">
      <f>44017.8+3035.586+19551.056</f>
    </nc>
  </rcc>
  <rcc rId="8487" sId="1" numFmtId="4">
    <oc r="C80">
      <v>49124.49</v>
    </oc>
    <nc r="C80">
      <f>4177.59+44017.8+1240</f>
    </nc>
  </rcc>
  <rcc rId="8488" sId="1" numFmtId="4">
    <oc r="D80">
      <v>13588.239</v>
    </oc>
    <nc r="D80">
      <f>13573.306+14.933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8780" sId="1">
    <oc r="D15">
      <f>285889.5+17938.688</f>
    </oc>
    <nc r="D15">
      <f>285889.5+17938.688+19417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8082" sId="1" numFmtId="4">
    <oc r="F83">
      <v>3253597.5495500001</v>
    </oc>
    <nc r="F83"/>
  </rcc>
  <rcc rId="8083" sId="1" numFmtId="4">
    <oc r="G83">
      <v>2110023.9349099998</v>
    </oc>
    <nc r="G83"/>
  </rcc>
  <rcc rId="8084" sId="1" numFmtId="4">
    <oc r="H83">
      <v>1859037.1079299999</v>
    </oc>
    <nc r="H83"/>
  </rcc>
  <rcc rId="8085" sId="1">
    <oc r="I83">
      <f>B83-F83</f>
    </oc>
    <nc r="I83"/>
  </rcc>
  <rcc rId="8086" sId="1">
    <oc r="J83">
      <f>C83-G83</f>
    </oc>
    <nc r="J83"/>
  </rcc>
  <rcc rId="8087" sId="1">
    <oc r="K83">
      <f>D83-H83</f>
    </oc>
    <nc r="K83"/>
  </rcc>
  <rcc rId="8088" sId="1" numFmtId="4">
    <oc r="F84">
      <v>879851.81200000003</v>
    </oc>
    <nc r="F84"/>
  </rcc>
  <rcc rId="8089" sId="1" numFmtId="4">
    <oc r="G84">
      <v>539714.08299999998</v>
    </oc>
    <nc r="G84"/>
  </rcc>
  <rcc rId="8090" sId="1">
    <oc r="I84">
      <f>B84-F84</f>
    </oc>
    <nc r="I84"/>
  </rcc>
  <rcc rId="8091" sId="1">
    <oc r="J84">
      <f>C84-G84</f>
    </oc>
    <nc r="J84"/>
  </rcc>
  <rcc rId="8092" sId="1">
    <oc r="K84">
      <f>D84-H84</f>
    </oc>
    <nc r="K84"/>
  </rcc>
  <rcc rId="8093" sId="1" numFmtId="4">
    <oc r="F85">
      <v>193565.48800000001</v>
    </oc>
    <nc r="F85"/>
  </rcc>
  <rcc rId="8094" sId="1" numFmtId="4">
    <oc r="G85">
      <v>119440.023</v>
    </oc>
    <nc r="G85"/>
  </rcc>
  <rcc rId="8095" sId="1">
    <oc r="I85">
      <f>B85-F85</f>
    </oc>
    <nc r="I85"/>
  </rcc>
  <rcc rId="8096" sId="1">
    <oc r="J85">
      <f>C85-G85</f>
    </oc>
    <nc r="J85"/>
  </rcc>
  <rcc rId="8097" sId="1">
    <oc r="K85">
      <f>D85-H85</f>
    </oc>
    <nc r="K85"/>
  </rcc>
  <rcc rId="8098" sId="1" numFmtId="4">
    <oc r="F86">
      <v>127949.00205</v>
    </oc>
    <nc r="F86"/>
  </rcc>
  <rcc rId="8099" sId="1" numFmtId="4">
    <oc r="G86">
      <v>80142.294049999997</v>
    </oc>
    <nc r="G86"/>
  </rcc>
  <rcc rId="8100" sId="1">
    <oc r="I86">
      <f>B86-F86</f>
    </oc>
    <nc r="I86"/>
  </rcc>
  <rcc rId="8101" sId="1">
    <oc r="J86">
      <f>C86-G86</f>
    </oc>
    <nc r="J86"/>
  </rcc>
  <rcc rId="8102" sId="1">
    <oc r="K86">
      <f>D86-H86</f>
    </oc>
    <nc r="K86"/>
  </rcc>
  <rcc rId="8103" sId="1" numFmtId="4">
    <oc r="F88">
      <v>829448.62118000002</v>
    </oc>
    <nc r="F88"/>
  </rcc>
  <rcc rId="8104" sId="1" numFmtId="4">
    <oc r="G88">
      <v>514994.10717999999</v>
    </oc>
    <nc r="G88"/>
  </rcc>
  <rcc rId="8105" sId="1" numFmtId="4">
    <oc r="H88">
      <v>177062.06544999999</v>
    </oc>
    <nc r="H88"/>
  </rcc>
  <rcc rId="8106" sId="1">
    <oc r="I88">
      <f>B88-F88</f>
    </oc>
    <nc r="I88"/>
  </rcc>
  <rcc rId="8107" sId="1">
    <oc r="J88">
      <f>C88-G88</f>
    </oc>
    <nc r="J88"/>
  </rcc>
  <rcc rId="8108" sId="1">
    <oc r="K88">
      <f>D88-H88</f>
    </oc>
    <nc r="K88"/>
  </rcc>
  <rcc rId="8109" sId="1">
    <oc r="H90">
      <f>H88/G88</f>
    </oc>
    <nc r="H90"/>
  </rcc>
  <rcc rId="8110" sId="1">
    <oc r="H91">
      <f>H88/F88</f>
    </oc>
    <nc r="H91"/>
  </rcc>
  <rfmt sheetId="1" sqref="F83:F93" start="0" length="0">
    <dxf>
      <border>
        <left/>
      </border>
    </dxf>
  </rfmt>
  <rfmt sheetId="1" sqref="F83:Q83" start="0" length="0">
    <dxf>
      <border>
        <top/>
      </border>
    </dxf>
  </rfmt>
  <rfmt sheetId="1" sqref="F83:Q93">
    <dxf>
      <border>
        <left/>
        <right/>
        <top/>
        <bottom/>
        <vertical/>
        <horizontal/>
      </border>
    </dxf>
  </rfmt>
  <rfmt sheetId="1" sqref="F83:Q93">
    <dxf>
      <fill>
        <patternFill patternType="none">
          <bgColor auto="1"/>
        </patternFill>
      </fill>
    </dxf>
  </rfmt>
  <rfmt sheetId="1" sqref="E83:E90" start="0" length="0">
    <dxf>
      <border>
        <right style="thin">
          <color indexed="64"/>
        </right>
      </border>
    </dxf>
  </rfmt>
  <rfmt sheetId="1" sqref="E83:E90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8111" sId="1" numFmtId="4">
    <oc r="B93">
      <v>4114339.2059999998</v>
    </oc>
    <nc r="B93"/>
  </rcc>
  <rcc rId="8112" sId="1" numFmtId="4">
    <oc r="C93">
      <v>2644990.5920899999</v>
    </oc>
    <nc r="C93"/>
  </rcc>
  <rcc rId="8113" sId="1" numFmtId="4">
    <oc r="D93">
      <v>2054092.63882</v>
    </oc>
    <nc r="D93"/>
  </rcc>
  <rcc rId="8114" sId="1">
    <oc r="B95">
      <f>B82-B93</f>
    </oc>
    <nc r="B95"/>
  </rcc>
  <rcc rId="8115" sId="1">
    <oc r="C95">
      <f>C82-C93</f>
    </oc>
    <nc r="C95"/>
  </rcc>
  <rcc rId="8116" sId="1">
    <oc r="D95">
      <f>D82-D93</f>
    </oc>
    <nc r="D95"/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8024" sId="1" numFmtId="4">
    <oc r="C43">
      <v>48830.321000000004</v>
    </oc>
    <nc r="C43">
      <v>54448.277999999998</v>
    </nc>
  </rcc>
  <rcc rId="8025" sId="1" numFmtId="4">
    <oc r="C44">
      <v>21650.977999999999</v>
    </oc>
    <nc r="C44">
      <v>24804.954000000002</v>
    </nc>
  </rcc>
  <rcc rId="8026" sId="1" numFmtId="4">
    <oc r="C45">
      <v>4769.3119999999999</v>
    </oc>
    <nc r="C45">
      <v>5463.5</v>
    </nc>
  </rcc>
  <rcc rId="8027" sId="1" numFmtId="4">
    <oc r="C46">
      <v>3324.636</v>
    </oc>
    <nc r="C46">
      <v>3508.3670000000002</v>
    </nc>
  </rcc>
  <rcc rId="8028" sId="1" numFmtId="4">
    <oc r="D43">
      <f>42445.40561+0.3</f>
    </oc>
    <nc r="D43">
      <v>42984.894</v>
    </nc>
  </rcc>
  <rcc rId="8029" sId="1" numFmtId="4">
    <oc r="D44">
      <v>20733.304090000001</v>
    </oc>
    <nc r="D44">
      <v>20733.304</v>
    </nc>
  </rcc>
  <rcc rId="8030" sId="1" numFmtId="4">
    <oc r="D45">
      <v>4543.4783699999998</v>
    </oc>
    <nc r="D45">
      <v>4543.4780000000001</v>
    </nc>
  </rcc>
  <rcc rId="8031" sId="1" numFmtId="4">
    <oc r="D46">
      <v>2851.48254</v>
    </oc>
    <nc r="D46">
      <v>2884.25</v>
    </nc>
  </rcc>
  <rcc rId="8032" sId="1" numFmtId="4">
    <oc r="D76">
      <v>2364.5326</v>
    </oc>
    <nc r="D76">
      <f>2364.5326+336.325</f>
    </nc>
  </rcc>
  <rcc rId="8033" sId="1" numFmtId="4">
    <oc r="C76">
      <v>7221.3959999999997</v>
    </oc>
    <nc r="C76">
      <f>7221.396+3356.57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7991" sId="1">
    <oc r="C15">
      <f>274562.95798+16989.875</f>
    </oc>
    <nc r="C15">
      <f>312146.061</f>
    </nc>
  </rcc>
  <rcc rId="7992" sId="1">
    <oc r="D15">
      <f>268709.78522+16989.875</f>
    </oc>
    <nc r="D15">
      <f>270555.593+1127.562</f>
    </nc>
  </rcc>
  <rcc rId="7993" sId="1" numFmtId="4">
    <oc r="C24">
      <v>708419.20600000001</v>
    </oc>
    <nc r="C24">
      <v>708449.20600000001</v>
    </nc>
  </rcc>
  <rcc rId="7994" sId="1" numFmtId="4">
    <oc r="D24">
      <v>626817.04299999995</v>
    </oc>
    <nc r="D24">
      <f>626800.419+16.625</f>
    </nc>
  </rcc>
  <rcc rId="7995" sId="1" numFmtId="4">
    <oc r="C36">
      <v>74849.433999999994</v>
    </oc>
    <nc r="C36">
      <v>82388.073000000004</v>
    </nc>
  </rcc>
  <rcc rId="7996" sId="1" numFmtId="4">
    <oc r="D36">
      <v>68494.442930000005</v>
    </oc>
    <nc r="D36">
      <f>68646.095+68.702</f>
    </nc>
  </rcc>
  <rcc rId="7997" sId="1" numFmtId="4">
    <oc r="C37">
      <v>37238.362999999998</v>
    </oc>
    <nc r="C37">
      <v>40946.656999999999</v>
    </nc>
  </rcc>
  <rcc rId="7998" sId="1" numFmtId="4">
    <oc r="C38">
      <v>8336.4390000000003</v>
    </oc>
    <nc r="C38">
      <v>9158.6720000000005</v>
    </nc>
  </rcc>
  <rcc rId="7999" sId="1" numFmtId="4">
    <oc r="D38">
      <v>7965.1256700000004</v>
    </oc>
    <nc r="D38">
      <v>7965.1260000000002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9100" sId="1" numFmtId="4">
    <oc r="D43">
      <v>46439.991999999998</v>
    </oc>
    <nc r="D43">
      <v>47494.442999999999</v>
    </nc>
  </rcc>
  <rcc rId="9101" sId="1" numFmtId="4">
    <oc r="D44">
      <v>22285.11</v>
    </oc>
    <nc r="D44">
      <v>22776.366000000002</v>
    </nc>
  </rcc>
  <rcc rId="9102" sId="1" numFmtId="4">
    <oc r="D45">
      <v>4881.1559999999999</v>
    </oc>
    <nc r="D45">
      <v>4988.2640000000001</v>
    </nc>
  </rcc>
  <rcc rId="9103" sId="1" numFmtId="4">
    <oc r="D46">
      <v>2942.3980000000001</v>
    </oc>
    <nc r="D46">
      <v>2942.8719999999998</v>
    </nc>
  </rcc>
  <rfmt sheetId="1" sqref="D43:D48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8762" sId="1">
    <oc r="D36">
      <f>70871.895+28.036</f>
    </oc>
    <nc r="D36">
      <f>71253.248+239.523</f>
    </nc>
  </rcc>
  <rcc rId="8763" sId="1" numFmtId="4">
    <oc r="D39">
      <v>3389.087</v>
    </oc>
    <nc r="D39">
      <v>3402.0520000000001</v>
    </nc>
  </rcc>
  <rcc rId="8764" sId="1" numFmtId="4">
    <oc r="D43">
      <f>45237.866+15.823</f>
    </oc>
    <nc r="D43">
      <v>46439.991999999998</v>
    </nc>
  </rcc>
  <rcc rId="8765" sId="1" numFmtId="4">
    <oc r="D46">
      <v>2885.5160000000001</v>
    </oc>
    <nc r="D46">
      <v>2942.3980000000001</v>
    </nc>
  </rcc>
  <rcc rId="8766" sId="1" numFmtId="4">
    <oc r="C50">
      <v>90480.2</v>
    </oc>
    <nc r="C50">
      <v>90535.301999999996</v>
    </nc>
  </rcc>
  <rcc rId="8767" sId="1" numFmtId="4">
    <oc r="D50">
      <v>77251.254000000001</v>
    </oc>
    <nc r="D50">
      <v>77868.956000000006</v>
    </nc>
  </rcc>
  <rcc rId="8768" sId="1" numFmtId="4">
    <oc r="C51">
      <v>59582.349000000002</v>
    </oc>
    <nc r="C51">
      <v>59630.750999999997</v>
    </nc>
  </rcc>
  <rcc rId="8769" sId="1" numFmtId="4">
    <oc r="D51">
      <v>52898.381000000001</v>
    </oc>
    <nc r="D51">
      <v>53103.417000000001</v>
    </nc>
  </rcc>
  <rcc rId="8770" sId="1" numFmtId="4">
    <oc r="C52">
      <v>13173.519</v>
    </oc>
    <nc r="C52">
      <v>13180.218999999999</v>
    </nc>
  </rcc>
  <rcc rId="8771" sId="1" numFmtId="4">
    <oc r="D52">
      <v>11512.111000000001</v>
    </oc>
    <nc r="D52">
      <v>11564.466</v>
    </nc>
  </rcc>
  <rcc rId="8772" sId="1" numFmtId="4">
    <oc r="D53">
      <v>2679.529</v>
    </oc>
    <nc r="D53">
      <v>2688.0920000000001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8047" sId="1">
    <oc r="D6">
      <f>583079.453+1250.891</f>
    </oc>
    <nc r="D6">
      <f>583079.453+1250.891+103.17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9120" sId="2">
    <oc r="B5">
      <f>B6+B13</f>
    </oc>
    <nc r="B5">
      <f>B6+B13</f>
    </nc>
  </rcc>
  <rcc rId="9121" sId="2">
    <oc r="C5">
      <f>C6+C13</f>
    </oc>
    <nc r="C5">
      <f>C6+C13</f>
    </nc>
  </rcc>
  <rcc rId="9122" sId="2">
    <oc r="D5">
      <f>D6+D13</f>
    </oc>
    <nc r="D5">
      <f>D6+D13</f>
    </nc>
  </rcc>
  <rcc rId="9123" sId="2">
    <oc r="E5">
      <f>SUM(D5)/C5*100</f>
    </oc>
    <nc r="E5">
      <f>SUM(D5)/C5*100</f>
    </nc>
  </rcc>
  <rcc rId="9124" sId="2" numFmtId="4">
    <oc r="D6">
      <v>602467.679</v>
    </oc>
    <nc r="D6">
      <f>605884.26+14018.619</f>
    </nc>
  </rcc>
  <rcc rId="9125" sId="2">
    <oc r="E6">
      <f>SUM(D6)/C6*100</f>
    </oc>
    <nc r="E6">
      <f>SUM(D6)/C6*100</f>
    </nc>
  </rcc>
  <rcc rId="9126" sId="2" numFmtId="4">
    <oc r="D7">
      <v>396805.78499999997</v>
    </oc>
    <nc r="D7">
      <f>398161.056+11411.093</f>
    </nc>
  </rcc>
  <rcc rId="9127" sId="2">
    <oc r="E7">
      <f>SUM(D7)/C7*100</f>
    </oc>
    <nc r="E7">
      <f>SUM(D7)/C7*100</f>
    </nc>
  </rcc>
  <rcc rId="9128" sId="2" numFmtId="4">
    <oc r="D8">
      <v>88220.065000000002</v>
    </oc>
    <nc r="D8">
      <f>88554.583+2601.769</f>
    </nc>
  </rcc>
  <rcc rId="9129" sId="2">
    <oc r="E8">
      <f>SUM(D8)/C8*100</f>
    </oc>
    <nc r="E8">
      <f>SUM(D8)/C8*100</f>
    </nc>
  </rcc>
  <rcc rId="9130" sId="2" numFmtId="4">
    <oc r="D9">
      <v>23.361999999999998</v>
    </oc>
    <nc r="D9">
      <v>27.524000000000001</v>
    </nc>
  </rcc>
  <rcc rId="9131" sId="2">
    <oc r="E9">
      <f>SUM(D9)/C9*100</f>
    </oc>
    <nc r="E9">
      <f>SUM(D9)/C9*100</f>
    </nc>
  </rcc>
  <rcc rId="9132" sId="2" numFmtId="4">
    <oc r="D10">
      <v>26674.870999999999</v>
    </oc>
    <nc r="D10">
      <v>26960.382000000001</v>
    </nc>
  </rcc>
  <rcc rId="9133" sId="2">
    <oc r="E10">
      <f>SUM(D10)/C10*100</f>
    </oc>
    <nc r="E10">
      <f>SUM(D10)/C10*100</f>
    </nc>
  </rcc>
  <rcc rId="9134" sId="2" numFmtId="4">
    <oc r="D11">
      <v>48457.398000000001</v>
    </oc>
    <nc r="D11">
      <v>48502.446000000004</v>
    </nc>
  </rcc>
  <rcc rId="9135" sId="2">
    <oc r="E11">
      <f>SUM(D11)/C11*100</f>
    </oc>
    <nc r="E11">
      <f>SUM(D11)/C11*100</f>
    </nc>
  </rcc>
  <rcc rId="9136" sId="2">
    <oc r="B12">
      <f>SUM(B6)-B7-B8-B9-B10-B11</f>
    </oc>
    <nc r="B12">
      <f>SUM(B6)-B7-B8-B9-B10-B11</f>
    </nc>
  </rcc>
  <rcc rId="9137" sId="2">
    <oc r="C12">
      <f>SUM(C6)-C7-C8-C9-C10-C11</f>
    </oc>
    <nc r="C12">
      <f>SUM(C6)-C7-C8-C9-C10-C11</f>
    </nc>
  </rcc>
  <rcc rId="9138" sId="2">
    <oc r="D12">
      <f>SUM(D6)-D7-D8-D9-D10-D11</f>
    </oc>
    <nc r="D12">
      <f>SUM(D6)-D7-D8-D9-D10-D11</f>
    </nc>
  </rcc>
  <rcc rId="9139" sId="2">
    <oc r="E12">
      <f>SUM(D12)/C12*100</f>
    </oc>
    <nc r="E12">
      <f>SUM(D12)/C12*100</f>
    </nc>
  </rcc>
  <rcc rId="9140" sId="2" numFmtId="4">
    <oc r="D13">
      <f>38395.766+22</f>
    </oc>
    <nc r="D13">
      <v>38416.046999999999</v>
    </nc>
  </rcc>
  <rcc rId="9141" sId="2">
    <oc r="E13">
      <f>SUM(D13)/C13*100</f>
    </oc>
    <nc r="E13">
      <f>SUM(D13)/C13*100</f>
    </nc>
  </rcc>
  <rcc rId="9142" sId="2">
    <oc r="B14">
      <f>B15+B22</f>
    </oc>
    <nc r="B14">
      <f>B15+B22</f>
    </nc>
  </rcc>
  <rcc rId="9143" sId="2">
    <oc r="C14">
      <f>C15+C22</f>
    </oc>
    <nc r="C14">
      <f>C15+C22</f>
    </nc>
  </rcc>
  <rcc rId="9144" sId="2">
    <oc r="D14">
      <f>D15+D22</f>
    </oc>
    <nc r="D14">
      <f>D15+D22</f>
    </nc>
  </rcc>
  <rcc rId="9145" sId="2">
    <oc r="E14">
      <f>SUM(D14)/C14*100</f>
    </oc>
    <nc r="E14">
      <f>SUM(D14)/C14*100</f>
    </nc>
  </rcc>
  <rcc rId="9146" sId="2">
    <oc r="B15">
      <f>477284.214+29125.5</f>
    </oc>
    <nc r="B15">
      <f>477284.214+29125.5</f>
    </nc>
  </rcc>
  <rcc rId="9147" sId="2">
    <oc r="C15">
      <f>312716.761+19417</f>
    </oc>
    <nc r="C15">
      <f>312716.761+19417</f>
    </nc>
  </rcc>
  <rcc rId="9148" sId="2">
    <oc r="D15">
      <f>285889.5+17938.688+19417</f>
    </oc>
    <nc r="D15">
      <f>303945.568+1253.708+19417</f>
    </nc>
  </rcc>
  <rcc rId="9149" sId="2">
    <oc r="E15">
      <f>SUM(D15)/C15*100</f>
    </oc>
    <nc r="E15">
      <f>SUM(D15)/C15*100</f>
    </nc>
  </rcc>
  <rcc rId="9150" sId="2">
    <oc r="B21">
      <f>SUM(B15)-B16-B17-B18-B19-B20</f>
    </oc>
    <nc r="B21">
      <f>SUM(B15)-B16-B17-B18-B19-B20</f>
    </nc>
  </rcc>
  <rcc rId="9151" sId="2">
    <oc r="C21">
      <f>SUM(C15)-C16-C17-C18-C19-C20</f>
    </oc>
    <nc r="C21">
      <f>SUM(C15)-C16-C17-C18-C19-C20</f>
    </nc>
  </rcc>
  <rcc rId="9152" sId="2">
    <oc r="D21">
      <f>SUM(D15)-D16-D17-D18-D19-D20</f>
    </oc>
    <nc r="D21">
      <f>SUM(D15)-D16-D17-D18-D19-D20</f>
    </nc>
  </rcc>
  <rcc rId="9153" sId="2">
    <oc r="E21">
      <f>SUM(D21)/C21*100</f>
    </oc>
    <nc r="E21">
      <f>SUM(D21)/C21*100</f>
    </nc>
  </rcc>
  <rcc rId="9154" sId="2" numFmtId="4">
    <oc r="D22">
      <f>14995.293+450</f>
    </oc>
    <nc r="D22">
      <v>14995.293</v>
    </nc>
  </rcc>
  <rcc rId="9155" sId="2">
    <oc r="E22">
      <f>SUM(D22)/C22*100</f>
    </oc>
    <nc r="E22">
      <f>SUM(D22)/C22*100</f>
    </nc>
  </rcc>
  <rcc rId="9156" sId="2">
    <oc r="B23">
      <f>B24+B34</f>
    </oc>
    <nc r="B23">
      <f>B24+B34</f>
    </nc>
  </rcc>
  <rcc rId="9157" sId="2">
    <oc r="C23">
      <f>C24+C34</f>
    </oc>
    <nc r="C23">
      <f>C24+C34</f>
    </nc>
  </rcc>
  <rcc rId="9158" sId="2">
    <oc r="D23">
      <f>D24+D34</f>
    </oc>
    <nc r="D23">
      <f>D24+D34</f>
    </nc>
  </rcc>
  <rcc rId="9159" sId="2">
    <oc r="E23">
      <f>SUM(D23)/C23*100</f>
    </oc>
    <nc r="E23">
      <f>SUM(D23)/C23*100</f>
    </nc>
  </rcc>
  <rcc rId="9160" sId="2" numFmtId="4">
    <oc r="C24">
      <v>708319.30599999998</v>
    </oc>
    <nc r="C24">
      <v>754990.50600000005</v>
    </nc>
  </rcc>
  <rcc rId="9161" sId="2" numFmtId="4">
    <oc r="D24">
      <f>683935.063+465.171</f>
    </oc>
    <nc r="D24">
      <v>735612.59199999995</v>
    </nc>
  </rcc>
  <rcc rId="9162" sId="2">
    <oc r="E24">
      <f>SUM(D24)/C24*100</f>
    </oc>
    <nc r="E24">
      <f>SUM(D24)/C24*100</f>
    </nc>
  </rcc>
  <rcc rId="9163" sId="2" numFmtId="4">
    <oc r="D25">
      <v>13507.339</v>
    </oc>
    <nc r="D25">
      <v>13645.656000000001</v>
    </nc>
  </rcc>
  <rcc rId="9164" sId="2">
    <oc r="E25">
      <f>SUM(D25)/C25*100</f>
    </oc>
    <nc r="E25">
      <f>SUM(D25)/C25*100</f>
    </nc>
  </rcc>
  <rcc rId="9165" sId="2" numFmtId="4">
    <oc r="D26">
      <v>2972.7930000000001</v>
    </oc>
    <nc r="D26">
      <v>3004.6619999999998</v>
    </nc>
  </rcc>
  <rcc rId="9166" sId="2">
    <oc r="E26">
      <f>SUM(D26)/C26*100</f>
    </oc>
    <nc r="E26">
      <f>SUM(D26)/C26*100</f>
    </nc>
  </rcc>
  <rcc rId="9167" sId="2">
    <oc r="E27">
      <f>SUM(D27)/C27*100</f>
    </oc>
    <nc r="E27">
      <f>SUM(D27)/C27*100</f>
    </nc>
  </rcc>
  <rcc rId="9168" sId="2">
    <oc r="E28">
      <f>SUM(D28)/C28*100</f>
    </oc>
    <nc r="E28">
      <f>SUM(D28)/C28*100</f>
    </nc>
  </rcc>
  <rcc rId="9169" sId="2" numFmtId="4">
    <oc r="D29">
      <v>669.89099999999996</v>
    </oc>
    <nc r="D29">
      <v>673.73</v>
    </nc>
  </rcc>
  <rcc rId="9170" sId="2">
    <oc r="E29">
      <f>SUM(D29)/C29*100</f>
    </oc>
    <nc r="E29">
      <f>SUM(D29)/C29*100</f>
    </nc>
  </rcc>
  <rcc rId="9171" sId="2">
    <oc r="B30">
      <f>SUM(B24)-B25-B26-B27-B28-B29</f>
    </oc>
    <nc r="B30">
      <f>SUM(B24)-B25-B26-B27-B28-B29</f>
    </nc>
  </rcc>
  <rcc rId="9172" sId="2">
    <oc r="C30">
      <f>SUM(C24)-C25-C26-C27-C28-C29</f>
    </oc>
    <nc r="C30">
      <f>SUM(C24)-C25-C26-C27-C28-C29</f>
    </nc>
  </rcc>
  <rcc rId="9173" sId="2">
    <oc r="D30">
      <f>SUM(D24)-D25-D26-D27-D28-D29</f>
    </oc>
    <nc r="D30">
      <f>SUM(D24)-D25-D26-D27-D28-D29</f>
    </nc>
  </rcc>
  <rcc rId="9174" sId="2">
    <oc r="E30">
      <f>SUM(D30)/C30*100</f>
    </oc>
    <nc r="E30">
      <f>SUM(D30)/C30*100</f>
    </nc>
  </rcc>
  <rcc rId="9175" sId="2">
    <oc r="B31">
      <f>SUM(B32:B33)</f>
    </oc>
    <nc r="B31">
      <f>SUM(B32:B33)</f>
    </nc>
  </rcc>
  <rcc rId="9176" sId="2">
    <oc r="C31">
      <f>SUM(C32:C33)</f>
    </oc>
    <nc r="C31">
      <f>SUM(C32:C33)</f>
    </nc>
  </rcc>
  <rcc rId="9177" sId="2">
    <oc r="D31">
      <f>SUM(D32:D33)</f>
    </oc>
    <nc r="D31">
      <f>SUM(D32:D33)</f>
    </nc>
  </rcc>
  <rcc rId="9178" sId="2">
    <oc r="E31">
      <f>SUM(D31)/C31*100</f>
    </oc>
    <nc r="E31">
      <f>SUM(D31)/C31*100</f>
    </nc>
  </rcc>
  <rcc rId="9179" sId="2" numFmtId="4">
    <oc r="D32">
      <v>327901.68900000001</v>
    </oc>
    <nc r="D32">
      <v>333774.69199999998</v>
    </nc>
  </rcc>
  <rcc rId="9180" sId="2">
    <oc r="E32">
      <f>SUM(D32)/C32*100</f>
    </oc>
    <nc r="E32">
      <f>SUM(D32)/C32*100</f>
    </nc>
  </rcc>
  <rcc rId="9181" sId="2" numFmtId="4">
    <oc r="C33">
      <v>294430.22200000001</v>
    </oc>
    <nc r="C33">
      <v>341101.42200000002</v>
    </nc>
  </rcc>
  <rcc rId="9182" sId="2" numFmtId="4">
    <oc r="D33">
      <v>292859.17200000002</v>
    </oc>
    <nc r="D33">
      <v>336973.28499999997</v>
    </nc>
  </rcc>
  <rcc rId="9183" sId="2">
    <oc r="E33">
      <f>SUM(D33)/C33*100</f>
    </oc>
    <nc r="E33">
      <f>SUM(D33)/C33*100</f>
    </nc>
  </rcc>
  <rcc rId="9184" sId="2" numFmtId="4">
    <oc r="D34">
      <v>1562.9280000000001</v>
    </oc>
    <nc r="D34">
      <v>1608.4459999999999</v>
    </nc>
  </rcc>
  <rcc rId="9185" sId="2">
    <oc r="E34">
      <f>SUM(D34)/C34*100</f>
    </oc>
    <nc r="E34">
      <f>SUM(D34)/C34*100</f>
    </nc>
  </rcc>
  <rcc rId="9186" sId="2">
    <oc r="B35">
      <f>B36+B41</f>
    </oc>
    <nc r="B35">
      <f>B36+B41</f>
    </nc>
  </rcc>
  <rcc rId="9187" sId="2">
    <oc r="C35">
      <f>C36+C41</f>
    </oc>
    <nc r="C35">
      <f>C36+C41</f>
    </nc>
  </rcc>
  <rcc rId="9188" sId="2">
    <oc r="D35">
      <f>D36+D41</f>
    </oc>
    <nc r="D35">
      <f>D36+D41</f>
    </nc>
  </rcc>
  <rcc rId="9189" sId="2">
    <oc r="E35">
      <f>SUM(D35)/C35*100</f>
    </oc>
    <nc r="E35">
      <f>SUM(D35)/C35*100</f>
    </nc>
  </rcc>
  <rcc rId="9190" sId="2">
    <oc r="D36">
      <f>71253.248+239.523</f>
    </oc>
    <nc r="D36">
      <f>73872.067+233.222</f>
    </nc>
  </rcc>
  <rcc rId="9191" sId="2">
    <oc r="E36">
      <f>SUM(D36)/C36*100</f>
    </oc>
    <nc r="E36">
      <f>SUM(D36)/C36*100</f>
    </nc>
  </rcc>
  <rcc rId="9192" sId="2" numFmtId="4">
    <oc r="D37">
      <v>36502.112999999998</v>
    </oc>
    <nc r="D37">
      <f>38309.536+132.298</f>
    </nc>
  </rcc>
  <rcc rId="9193" sId="2">
    <oc r="E37">
      <f>SUM(D37)/C37*100</f>
    </oc>
    <nc r="E37">
      <f>SUM(D37)/C37*100</f>
    </nc>
  </rcc>
  <rcc rId="9194" sId="2" numFmtId="4">
    <oc r="D38">
      <v>8203.8590000000004</v>
    </oc>
    <nc r="D38">
      <f>8641.361+26.337</f>
    </nc>
  </rcc>
  <rcc rId="9195" sId="2">
    <oc r="E38">
      <f>SUM(D38)/C38*100</f>
    </oc>
    <nc r="E38">
      <f>SUM(D38)/C38*100</f>
    </nc>
  </rcc>
  <rcc rId="9196" sId="2" numFmtId="4">
    <oc r="D39">
      <v>3402.0630000000001</v>
    </oc>
    <nc r="D39">
      <f>3404.456+1.123</f>
    </nc>
  </rcc>
  <rcc rId="9197" sId="2">
    <oc r="E39">
      <f>SUM(D39)/C39*100</f>
    </oc>
    <nc r="E39">
      <f>SUM(D39)/C39*100</f>
    </nc>
  </rcc>
  <rcc rId="9198" sId="2">
    <oc r="B40">
      <f>SUM(B36)-B37-B38-B39</f>
    </oc>
    <nc r="B40">
      <f>SUM(B36)-B37-B38-B39</f>
    </nc>
  </rcc>
  <rcc rId="9199" sId="2">
    <oc r="C40">
      <f>SUM(C36)-C37-C38-C39</f>
    </oc>
    <nc r="C40">
      <f>SUM(C36)-C37-C38-C39</f>
    </nc>
  </rcc>
  <rcc rId="9200" sId="2">
    <oc r="D40">
      <f>SUM(D36)-D37-D38-D39</f>
    </oc>
    <nc r="D40">
      <f>SUM(D36)-D37-D38-D39</f>
    </nc>
  </rcc>
  <rcc rId="9201" sId="2">
    <oc r="E40">
      <f>SUM(D40)/C40*100</f>
    </oc>
    <nc r="E40">
      <f>SUM(D40)/C40*100</f>
    </nc>
  </rcc>
  <rcc rId="9202" sId="2" numFmtId="4">
    <oc r="D41">
      <v>4480.5360000000001</v>
    </oc>
    <nc r="D41">
      <f>4694.634+16.985</f>
    </nc>
  </rcc>
  <rcc rId="9203" sId="2">
    <oc r="E41">
      <f>SUM(D41)/C41*100</f>
    </oc>
    <nc r="E41">
      <f>SUM(D41)/C41*100</f>
    </nc>
  </rcc>
  <rcc rId="9204" sId="2">
    <oc r="B42">
      <f>B43+B48</f>
    </oc>
    <nc r="B42">
      <f>B43+B48</f>
    </nc>
  </rcc>
  <rcc rId="9205" sId="2">
    <oc r="C42">
      <f>C43+C48</f>
    </oc>
    <nc r="C42">
      <f>C43+C48</f>
    </nc>
  </rcc>
  <rcc rId="9206" sId="2">
    <oc r="D42">
      <f>D43+D48</f>
    </oc>
    <nc r="D42">
      <f>D43+D48</f>
    </nc>
  </rcc>
  <rcc rId="9207" sId="2">
    <oc r="E42">
      <f>SUM(D42)/C42*100</f>
    </oc>
    <nc r="E42">
      <f>SUM(D42)/C42*100</f>
    </nc>
  </rcc>
  <rcc rId="9208" sId="2" numFmtId="4">
    <oc r="D43">
      <v>46439.991999999998</v>
    </oc>
    <nc r="D43">
      <v>47494.442999999999</v>
    </nc>
  </rcc>
  <rcc rId="9209" sId="2">
    <oc r="E43">
      <f>SUM(D43)/C43*100</f>
    </oc>
    <nc r="E43">
      <f>SUM(D43)/C43*100</f>
    </nc>
  </rcc>
  <rcc rId="9210" sId="2" numFmtId="4">
    <oc r="D44">
      <v>22285.11</v>
    </oc>
    <nc r="D44">
      <v>22776.366000000002</v>
    </nc>
  </rcc>
  <rcc rId="9211" sId="2">
    <oc r="E44">
      <f>SUM(D44)/C44*100</f>
    </oc>
    <nc r="E44">
      <f>SUM(D44)/C44*100</f>
    </nc>
  </rcc>
  <rcc rId="9212" sId="2" numFmtId="4">
    <oc r="D45">
      <v>4881.1559999999999</v>
    </oc>
    <nc r="D45">
      <v>4988.2640000000001</v>
    </nc>
  </rcc>
  <rcc rId="9213" sId="2">
    <oc r="E45">
      <f>SUM(D45)/C45*100</f>
    </oc>
    <nc r="E45">
      <f>SUM(D45)/C45*100</f>
    </nc>
  </rcc>
  <rcc rId="9214" sId="2" numFmtId="4">
    <oc r="D46">
      <v>2942.3980000000001</v>
    </oc>
    <nc r="D46">
      <v>2942.8719999999998</v>
    </nc>
  </rcc>
  <rcc rId="9215" sId="2">
    <oc r="E46">
      <f>SUM(D46)/C46*100</f>
    </oc>
    <nc r="E46">
      <f>SUM(D46)/C46*100</f>
    </nc>
  </rcc>
  <rcc rId="9216" sId="2">
    <oc r="B47">
      <f>SUM(B43)-B44-B45-B46</f>
    </oc>
    <nc r="B47">
      <f>SUM(B43)-B44-B45-B46</f>
    </nc>
  </rcc>
  <rcc rId="9217" sId="2">
    <oc r="C47">
      <f>SUM(C43)-C44-C45-C46</f>
    </oc>
    <nc r="C47">
      <f>SUM(C43)-C44-C45-C46</f>
    </nc>
  </rcc>
  <rcc rId="9218" sId="2">
    <oc r="D47">
      <f>SUM(D43)-D44-D45-D46</f>
    </oc>
    <nc r="D47">
      <f>SUM(D43)-D44-D45-D46</f>
    </nc>
  </rcc>
  <rcc rId="9219" sId="2">
    <oc r="E47">
      <f>SUM(D47)/C47*100</f>
    </oc>
    <nc r="E47">
      <f>SUM(D47)/C47*100</f>
    </nc>
  </rcc>
  <rcc rId="9220" sId="2" numFmtId="4">
    <oc r="D48">
      <v>11144.476000000001</v>
    </oc>
    <nc r="D48">
      <f>11144.476</f>
    </nc>
  </rcc>
  <rcc rId="9221" sId="2">
    <oc r="E48">
      <f>SUM(D48)/C48*100</f>
    </oc>
    <nc r="E48">
      <f>SUM(D48)/C48*100</f>
    </nc>
  </rcc>
  <rcc rId="9222" sId="2">
    <oc r="B49">
      <f>B50+B55</f>
    </oc>
    <nc r="B49">
      <f>B50+B55</f>
    </nc>
  </rcc>
  <rcc rId="9223" sId="2">
    <oc r="C49">
      <f>C50+C55</f>
    </oc>
    <nc r="C49">
      <f>C50+C55</f>
    </nc>
  </rcc>
  <rcc rId="9224" sId="2">
    <oc r="D49">
      <f>D50+D55</f>
    </oc>
    <nc r="D49">
      <f>D50+D55</f>
    </nc>
  </rcc>
  <rcc rId="9225" sId="2">
    <oc r="E49">
      <f>SUM(D49)/C49*100</f>
    </oc>
    <nc r="E49">
      <f>SUM(D49)/C49*100</f>
    </nc>
  </rcc>
  <rcc rId="9226" sId="2" numFmtId="4">
    <oc r="D50">
      <v>77868.956000000006</v>
    </oc>
    <nc r="D50">
      <v>81869.207999999999</v>
    </nc>
  </rcc>
  <rcc rId="9227" sId="2">
    <oc r="E50">
      <f>SUM(D50)/C50*100</f>
    </oc>
    <nc r="E50">
      <f>SUM(D50)/C50*100</f>
    </nc>
  </rcc>
  <rcc rId="9228" sId="2" numFmtId="4">
    <oc r="C51">
      <v>59630.750999999997</v>
    </oc>
    <nc r="C51">
      <v>59651.750999999997</v>
    </nc>
  </rcc>
  <rcc rId="9229" sId="2" numFmtId="4">
    <oc r="D51">
      <v>53103.417000000001</v>
    </oc>
    <nc r="D51">
      <v>56338.504000000001</v>
    </nc>
  </rcc>
  <rcc rId="9230" sId="2">
    <oc r="E51">
      <f>SUM(D51)/C51*100</f>
    </oc>
    <nc r="E51">
      <f>SUM(D51)/C51*100</f>
    </nc>
  </rcc>
  <rcc rId="9231" sId="2" numFmtId="4">
    <oc r="C52">
      <v>13180.218999999999</v>
    </oc>
    <nc r="C52">
      <v>13185.195</v>
    </nc>
  </rcc>
  <rcc rId="9232" sId="2" numFmtId="4">
    <oc r="D52">
      <v>11564.466</v>
    </oc>
    <nc r="D52">
      <v>12261.569</v>
    </nc>
  </rcc>
  <rcc rId="9233" sId="2">
    <oc r="E52">
      <f>SUM(D52)/C52*100</f>
    </oc>
    <nc r="E52">
      <f>SUM(D52)/C52*100</f>
    </nc>
  </rcc>
  <rcc rId="9234" sId="2" numFmtId="4">
    <oc r="D53">
      <v>2688.0920000000001</v>
    </oc>
    <nc r="D53">
      <v>2692.808</v>
    </nc>
  </rcc>
  <rcc rId="9235" sId="2">
    <oc r="E53">
      <f>SUM(D53)/C53*100</f>
    </oc>
    <nc r="E53">
      <f>SUM(D53)/C53*100</f>
    </nc>
  </rcc>
  <rcc rId="9236" sId="2">
    <oc r="B54">
      <f>SUM(B50)-B51-B52-B53</f>
    </oc>
    <nc r="B54">
      <f>SUM(B50)-B51-B52-B53</f>
    </nc>
  </rcc>
  <rcc rId="9237" sId="2">
    <oc r="C54">
      <f>SUM(C50)-C51-C52-C53</f>
    </oc>
    <nc r="C54">
      <f>SUM(C50)-C51-C52-C53</f>
    </nc>
  </rcc>
  <rcc rId="9238" sId="2">
    <oc r="D54">
      <f>SUM(D50)-D51-D52-D53</f>
    </oc>
    <nc r="D54">
      <f>SUM(D50)-D51-D52-D53</f>
    </nc>
  </rcc>
  <rcc rId="9239" sId="2">
    <oc r="E54">
      <f>SUM(D54)/C54*100</f>
    </oc>
    <nc r="E54">
      <f>SUM(D54)/C54*100</f>
    </nc>
  </rcc>
  <rcc rId="9240" sId="2">
    <oc r="E55">
      <f>SUM(D55)/C55*100</f>
    </oc>
    <nc r="E55">
      <f>SUM(D55)/C55*100</f>
    </nc>
  </rcc>
  <rcc rId="9241" sId="2">
    <oc r="B56">
      <f>B57+B60</f>
    </oc>
    <nc r="B56">
      <f>B57+B60</f>
    </nc>
  </rcc>
  <rcc rId="9242" sId="2">
    <oc r="C56">
      <f>C57+C60</f>
    </oc>
    <nc r="C56">
      <f>C57+C60</f>
    </nc>
  </rcc>
  <rcc rId="9243" sId="2">
    <oc r="D56">
      <f>D57+D60</f>
    </oc>
    <nc r="D56">
      <f>D57+D60</f>
    </nc>
  </rcc>
  <rcc rId="9244" sId="2">
    <oc r="E56">
      <f>SUM(D56)/C56*100</f>
    </oc>
    <nc r="E56">
      <f>SUM(D56)/C56*100</f>
    </nc>
  </rcc>
  <rcc rId="9245" sId="2">
    <oc r="D57">
      <f>117193.59+215.419</f>
    </oc>
    <nc r="D57">
      <f>118746.552+1371.17</f>
    </nc>
  </rcc>
  <rcc rId="9246" sId="2">
    <oc r="E57">
      <f>SUM(D57)/C57*100</f>
    </oc>
    <nc r="E57">
      <f>SUM(D57)/C57*100</f>
    </nc>
  </rcc>
  <rcc rId="9247" sId="2">
    <oc r="E58">
      <f>SUM(D58)/C58*100</f>
    </oc>
    <nc r="E58">
      <f>SUM(D58)/C58*100</f>
    </nc>
  </rcc>
  <rcc rId="9248" sId="2">
    <oc r="B59">
      <f>SUM(B57)-B58</f>
    </oc>
    <nc r="B59">
      <f>SUM(B57)-B58</f>
    </nc>
  </rcc>
  <rcc rId="9249" sId="2">
    <oc r="C59">
      <f>SUM(C57)-C58</f>
    </oc>
    <nc r="C59">
      <f>SUM(C57)-C58</f>
    </nc>
  </rcc>
  <rcc rId="9250" sId="2">
    <oc r="D59">
      <f>SUM(D57)-D58</f>
    </oc>
    <nc r="D59">
      <f>SUM(D57)-D58</f>
    </nc>
  </rcc>
  <rcc rId="9251" sId="2">
    <oc r="E59">
      <f>SUM(D59)/C59*100</f>
    </oc>
    <nc r="E59">
      <f>SUM(D59)/C59*100</f>
    </nc>
  </rcc>
  <rcc rId="9252" sId="2">
    <oc r="D60">
      <f>66111.661+13.587</f>
    </oc>
    <nc r="D60">
      <f>67261.317+13.587</f>
    </nc>
  </rcc>
  <rcc rId="9253" sId="2">
    <oc r="E60">
      <f>SUM(D60)/C60*100</f>
    </oc>
    <nc r="E60">
      <f>SUM(D60)/C60*100</f>
    </nc>
  </rcc>
  <rcc rId="9254" sId="2">
    <oc r="B61">
      <f>SUM(B62)</f>
    </oc>
    <nc r="B61">
      <f>SUM(B62)</f>
    </nc>
  </rcc>
  <rcc rId="9255" sId="2">
    <oc r="C61">
      <f>SUM(C62)</f>
    </oc>
    <nc r="C61">
      <f>SUM(C62)</f>
    </nc>
  </rcc>
  <rcc rId="9256" sId="2">
    <oc r="D61">
      <f>SUM(D62)</f>
    </oc>
    <nc r="D61">
      <f>SUM(D62)</f>
    </nc>
  </rcc>
  <rcc rId="9257" sId="2">
    <oc r="E61">
      <f>SUM(D61)/C61*100</f>
    </oc>
    <nc r="E61">
      <f>SUM(D61)/C61*100</f>
    </nc>
  </rcc>
  <rcc rId="9258" sId="2">
    <oc r="D62">
      <f>35793.193+505.307</f>
    </oc>
    <nc r="D62">
      <f>37578.303+202.202</f>
    </nc>
  </rcc>
  <rcc rId="9259" sId="2">
    <oc r="E62">
      <f>SUM(D62)/C62*100</f>
    </oc>
    <nc r="E62">
      <f>SUM(D62)/C62*100</f>
    </nc>
  </rcc>
  <rcc rId="9260" sId="2">
    <oc r="B63">
      <f>SUM(B64:B65)</f>
    </oc>
    <nc r="B63">
      <f>SUM(B64:B65)</f>
    </nc>
  </rcc>
  <rcc rId="9261" sId="2">
    <oc r="C63">
      <f>SUM(C64:C65)</f>
    </oc>
    <nc r="C63">
      <f>SUM(C64:C65)</f>
    </nc>
  </rcc>
  <rcc rId="9262" sId="2">
    <oc r="D63">
      <f>SUM(D64:D65)</f>
    </oc>
    <nc r="D63">
      <f>SUM(D64:D65)</f>
    </nc>
  </rcc>
  <rcc rId="9263" sId="2">
    <oc r="E63">
      <f>SUM(D63)/C63*100</f>
    </oc>
    <nc r="E63">
      <f>SUM(D63)/C63*100</f>
    </nc>
  </rcc>
  <rcc rId="9264" sId="2">
    <oc r="E64">
      <f>SUM(D64)/C64*100</f>
    </oc>
    <nc r="E64">
      <f>SUM(D64)/C64*100</f>
    </nc>
  </rcc>
  <rcc rId="9265" sId="2" numFmtId="4">
    <oc r="D65">
      <v>32643.672999999999</v>
    </oc>
    <nc r="D65">
      <v>32655.302</v>
    </nc>
  </rcc>
  <rcc rId="9266" sId="2">
    <oc r="E65">
      <f>SUM(D65)/C65*100</f>
    </oc>
    <nc r="E65">
      <f>SUM(D65)/C65*100</f>
    </nc>
  </rcc>
  <rcc rId="9267" sId="2">
    <oc r="B66">
      <f>SUM(B67:B67)</f>
    </oc>
    <nc r="B66">
      <f>SUM(B67:B67)</f>
    </nc>
  </rcc>
  <rcc rId="9268" sId="2">
    <oc r="C66">
      <f>SUM(C67:C67)</f>
    </oc>
    <nc r="C66">
      <f>SUM(C67:C67)</f>
    </nc>
  </rcc>
  <rcc rId="9269" sId="2">
    <oc r="D66">
      <f>SUM(D67:D67)</f>
    </oc>
    <nc r="D66">
      <f>SUM(D67:D67)</f>
    </nc>
  </rcc>
  <rcc rId="9270" sId="2">
    <oc r="E66">
      <f>SUM(D66)/C66*100</f>
    </oc>
    <nc r="E66">
      <f>SUM(D66)/C66*100</f>
    </nc>
  </rcc>
  <rcc rId="9271" sId="2">
    <oc r="E67">
      <f>SUM(D67)/C67*100</f>
    </oc>
    <nc r="E67">
      <f>SUM(D67)/C67*100</f>
    </nc>
  </rcc>
  <rcc rId="9272" sId="2">
    <oc r="B68">
      <f>SUM(B69)+B72</f>
    </oc>
    <nc r="B68">
      <f>SUM(B69)+B72</f>
    </nc>
  </rcc>
  <rcc rId="9273" sId="2">
    <oc r="C68">
      <f>SUM(C69)+C72</f>
    </oc>
    <nc r="C68">
      <f>SUM(C69)+C72</f>
    </nc>
  </rcc>
  <rcc rId="9274" sId="2">
    <oc r="D68">
      <f>SUM(D69)+D72</f>
    </oc>
    <nc r="D68">
      <f>SUM(D69)+D72</f>
    </nc>
  </rcc>
  <rcc rId="9275" sId="2">
    <oc r="E68">
      <f>SUM(D68)/C68*100</f>
    </oc>
    <nc r="E68">
      <f>SUM(D68)/C68*100</f>
    </nc>
  </rcc>
  <rcc rId="9276" sId="2" numFmtId="4">
    <oc r="D69">
      <v>5325.0079999999998</v>
    </oc>
    <nc r="D69">
      <v>5359.1130000000003</v>
    </nc>
  </rcc>
  <rcc rId="9277" sId="2">
    <oc r="E69">
      <f>SUM(D69)/C69*100</f>
    </oc>
    <nc r="E69">
      <f>SUM(D69)/C69*100</f>
    </nc>
  </rcc>
  <rcc rId="9278" sId="2" numFmtId="4">
    <oc r="D70">
      <v>6.516</v>
    </oc>
    <nc r="D70">
      <v>6.6029999999999998</v>
    </nc>
  </rcc>
  <rcc rId="9279" sId="2">
    <oc r="E70">
      <f>SUM(D70)/C70*100</f>
    </oc>
    <nc r="E70">
      <f>SUM(D70)/C70*100</f>
    </nc>
  </rcc>
  <rcc rId="9280" sId="2">
    <oc r="B71">
      <f>SUM(B69)-B70</f>
    </oc>
    <nc r="B71">
      <f>SUM(B69)-B70</f>
    </nc>
  </rcc>
  <rcc rId="9281" sId="2">
    <oc r="C71">
      <f>SUM(C69)-C70</f>
    </oc>
    <nc r="C71">
      <f>SUM(C69)-C70</f>
    </nc>
  </rcc>
  <rcc rId="9282" sId="2">
    <oc r="D71">
      <f>SUM(D69)-D70</f>
    </oc>
    <nc r="D71">
      <f>SUM(D69)-D70</f>
    </nc>
  </rcc>
  <rcc rId="9283" sId="2">
    <oc r="E71">
      <f>SUM(D71)/C71*100</f>
    </oc>
    <nc r="E71">
      <f>SUM(D71)/C71*100</f>
    </nc>
  </rcc>
  <rcc rId="9284" sId="2">
    <oc r="E72">
      <f>SUM(D72)/C72*100</f>
    </oc>
    <nc r="E72">
      <f>SUM(D72)/C72*100</f>
    </nc>
  </rcc>
  <rcc rId="9285" sId="2">
    <oc r="E73">
      <f>SUM(D73)/C73*100</f>
    </oc>
    <nc r="E73">
      <f>SUM(D73)/C73*100</f>
    </nc>
  </rcc>
  <rcc rId="9286" sId="2">
    <oc r="E74">
      <f>SUM(D74)/C74*100</f>
    </oc>
    <nc r="E74">
      <f>SUM(D74)/C74*100</f>
    </nc>
  </rcc>
  <rcc rId="9287" sId="2">
    <oc r="B75">
      <f>SUM(B76)+B80</f>
    </oc>
    <nc r="B75">
      <f>SUM(B76)+B80</f>
    </nc>
  </rcc>
  <rcc rId="9288" sId="2">
    <oc r="C75">
      <f>SUM(C76)+C80</f>
    </oc>
    <nc r="C75">
      <f>SUM(C76)+C80</f>
    </nc>
  </rcc>
  <rcc rId="9289" sId="2">
    <oc r="D75">
      <f>SUM(D76)+D80</f>
    </oc>
    <nc r="D75">
      <f>SUM(D76)+D80</f>
    </nc>
  </rcc>
  <rcc rId="9290" sId="2">
    <oc r="E75">
      <f>SUM(D75)/C75*100</f>
    </oc>
    <nc r="E75">
      <f>SUM(D75)/C75*100</f>
    </nc>
  </rcc>
  <rcc rId="9291" sId="2">
    <oc r="C76">
      <f>7221.396+3356.57</f>
    </oc>
    <nc r="C76">
      <f>7221.396+3356.57</f>
    </nc>
  </rcc>
  <rcc rId="9292" sId="2">
    <oc r="D76">
      <f>2478.204+19.271+122.656</f>
    </oc>
    <nc r="D76">
      <f>2478.204+19.271+122.656+409.209</f>
    </nc>
  </rcc>
  <rcc rId="9293" sId="2">
    <oc r="E76">
      <f>SUM(D76)/C76*100</f>
    </oc>
    <nc r="E76">
      <f>SUM(D76)/C76*100</f>
    </nc>
  </rcc>
  <rcc rId="9294" sId="2">
    <oc r="B79">
      <f>SUM(B76)-B77-B78</f>
    </oc>
    <nc r="B79">
      <f>SUM(B76)-B77-B78</f>
    </nc>
  </rcc>
  <rcc rId="9295" sId="2">
    <oc r="C79">
      <f>1359.699+75</f>
    </oc>
    <nc r="C79">
      <f>1359.699+75</f>
    </nc>
  </rcc>
  <rcc rId="9296" sId="2">
    <oc r="D79">
      <f>SUM(D76)-D77-D78</f>
    </oc>
    <nc r="D79">
      <f>SUM(D76)-D77-D78</f>
    </nc>
  </rcc>
  <rcc rId="9297" sId="2">
    <oc r="E79">
      <f>SUM(D79)/C79*100</f>
    </oc>
    <nc r="E79">
      <f>SUM(D79)/C79*100</f>
    </nc>
  </rcc>
  <rcc rId="9298" sId="2">
    <oc r="B80">
      <f>44017.8+3035.586+19551.056</f>
    </oc>
    <nc r="B80">
      <f>44017.8+3035.586+19551.056</f>
    </nc>
  </rcc>
  <rcc rId="9299" sId="2">
    <oc r="C80">
      <f>4177.59+44017.8+1240</f>
    </oc>
    <nc r="C80">
      <f>4177.59+44017.8+1240</f>
    </nc>
  </rcc>
  <rcc rId="9300" sId="2">
    <oc r="D80">
      <f>14156.006+14.932</f>
    </oc>
    <nc r="D80">
      <f>14156.006+14.932</f>
    </nc>
  </rcc>
  <rcc rId="9301" sId="2">
    <oc r="E80">
      <f>SUM(D80)/C80*100</f>
    </oc>
    <nc r="E80">
      <f>SUM(D80)/C80*100</f>
    </nc>
  </rcc>
  <rcc rId="9302" sId="2">
    <oc r="E81">
      <f>SUM(D81)/C81*100</f>
    </oc>
    <nc r="E81">
      <f>SUM(D81)/C81*100</f>
    </nc>
  </rcc>
  <rcc rId="9303" sId="2">
    <oc r="B82">
      <f>B5+B14+B23+B35+B42+B49+B56+B61+B63+B66+B68+B73+B74+B75+B81</f>
    </oc>
    <nc r="B82">
      <f>B5+B14+B23+B35+B42+B49+B56+B61+B63+B66+B68+B73+B74+B75+B81</f>
    </nc>
  </rcc>
  <rcc rId="9304" sId="2">
    <oc r="C82">
      <f>C5+C14+C23+C35+C42+C49+C56+C61+C63+C66+C68+C73+C74+C75+C81</f>
    </oc>
    <nc r="C82">
      <f>C5+C14+C23+C35+C42+C49+C56+C61+C63+C66+C68+C73+C74+C75+C81</f>
    </nc>
  </rcc>
  <rcc rId="9305" sId="2">
    <oc r="D82">
      <f>D5+D14+D23+D35+D42+D49+D56+D61+D63+D66+D68+D73+D74+D75+D81</f>
    </oc>
    <nc r="D82">
      <f>D5+D14+D23+D35+D42+D49+D56+D61+D63+D66+D68+D73+D74+D75+D81</f>
    </nc>
  </rcc>
  <rcc rId="9306" sId="2">
    <oc r="E82">
      <f>SUM(D82)/C82*100</f>
    </oc>
    <nc r="E82">
      <f>SUM(D82)/C82*100</f>
    </nc>
  </rcc>
  <rcc rId="9307" sId="2">
    <oc r="B83">
      <f>B6+B15+B24+B36+B43+B50+B57+B64+B69+B76+B74</f>
    </oc>
    <nc r="B83">
      <f>B6+B15+B24+B36+B43+B50+B57+B64+B69+B76+B74</f>
    </nc>
  </rcc>
  <rcc rId="9308" sId="2">
    <oc r="C83">
      <f>C6+C15+C24+C36+C43+C50+C57+C64+C69+C76+C74</f>
    </oc>
    <nc r="C83">
      <f>C6+C15+C24+C36+C43+C50+C57+C64+C69+C76+C74</f>
    </nc>
  </rcc>
  <rcc rId="9309" sId="2">
    <oc r="D83">
      <f>D6+D15+D24+D36+D43+D50+D57+D64+D69+D76+D74</f>
    </oc>
    <nc r="D83">
      <f>D6+D15+D24+D36+D43+D50+D57+D64+D69+D76+D74</f>
    </nc>
  </rcc>
  <rcc rId="9310" sId="2">
    <oc r="E83">
      <f>SUM(D83)/C83*100</f>
    </oc>
    <nc r="E83">
      <f>SUM(D83)/C83*100</f>
    </nc>
  </rcc>
  <rcc rId="9311" sId="2">
    <oc r="B84">
      <f>B7+B16+B25+B37+B44+B51+B77</f>
    </oc>
    <nc r="B84">
      <f>B7+B16+B25+B37+B44+B51+B77</f>
    </nc>
  </rcc>
  <rcc rId="9312" sId="2">
    <oc r="C84">
      <f>C7+C16+C25+C37+C44+C51+C77</f>
    </oc>
    <nc r="C84">
      <f>C7+C16+C25+C37+C44+C51+C77</f>
    </nc>
  </rcc>
  <rcc rId="9313" sId="2">
    <oc r="D84">
      <f>D7+D16+D25+D37+D44+D51+D77</f>
    </oc>
    <nc r="D84">
      <f>D7+D16+D25+D37+D44+D51+D77</f>
    </nc>
  </rcc>
  <rcc rId="9314" sId="2">
    <oc r="E84">
      <f>SUM(D84)/C84*100</f>
    </oc>
    <nc r="E84">
      <f>SUM(D84)/C84*100</f>
    </nc>
  </rcc>
  <rcc rId="9315" sId="2">
    <oc r="B85">
      <f>B8+B17+B26+B38+B45+B52+B78</f>
    </oc>
    <nc r="B85">
      <f>B8+B17+B26+B38+B45+B52+B78</f>
    </nc>
  </rcc>
  <rcc rId="9316" sId="2">
    <oc r="C85">
      <f>C8+C17+C26+C38+C45+C52+C78</f>
    </oc>
    <nc r="C85">
      <f>C8+C17+C26+C38+C45+C52+C78</f>
    </nc>
  </rcc>
  <rcc rId="9317" sId="2">
    <oc r="D85">
      <f>D8+D17+D26+D38+D45+D52+D78</f>
    </oc>
    <nc r="D85">
      <f>D8+D17+D26+D38+D45+D52+D78</f>
    </nc>
  </rcc>
  <rcc rId="9318" sId="2">
    <oc r="E85">
      <f>SUM(D85)/C85*100</f>
    </oc>
    <nc r="E85">
      <f>SUM(D85)/C85*100</f>
    </nc>
  </rcc>
  <rcc rId="9319" sId="2">
    <oc r="B86">
      <f>B70+B11+B20+B29+B39+B46+B53+B58</f>
    </oc>
    <nc r="B86">
      <f>B70+B11+B20+B29+B39+B46+B53+B58</f>
    </nc>
  </rcc>
  <rcc rId="9320" sId="2">
    <oc r="C86">
      <f>C70+C11+C20+C29+C39+C46+C53+C58</f>
    </oc>
    <nc r="C86">
      <f>C70+C11+C20+C29+C39+C46+C53+C58</f>
    </nc>
  </rcc>
  <rcc rId="9321" sId="2">
    <oc r="D86">
      <f>D70+D11+D20+D29+D39+D46+D53+D58</f>
    </oc>
    <nc r="D86">
      <f>D70+D11+D20+D29+D39+D46+D53+D58</f>
    </nc>
  </rcc>
  <rcc rId="9322" sId="2">
    <oc r="E86">
      <f>SUM(D86)/C86*100</f>
    </oc>
    <nc r="E86">
      <f>SUM(D86)/C86*100</f>
    </nc>
  </rcc>
  <rcc rId="9323" sId="2">
    <oc r="B87">
      <f>B83-B84-B85-B86</f>
    </oc>
    <nc r="B87">
      <f>B83-B84-B85-B86</f>
    </nc>
  </rcc>
  <rcc rId="9324" sId="2">
    <oc r="C87">
      <f>C83-C84-C85-C86</f>
    </oc>
    <nc r="C87">
      <f>C83-C84-C85-C86</f>
    </nc>
  </rcc>
  <rcc rId="9325" sId="2">
    <oc r="D87">
      <f>D83-D84-D85-D86</f>
    </oc>
    <nc r="D87">
      <f>D83-D84-D85-D86</f>
    </nc>
  </rcc>
  <rcc rId="9326" sId="2">
    <oc r="E87">
      <f>SUM(D87)/C87*100</f>
    </oc>
    <nc r="E87">
      <f>SUM(D87)/C87*100</f>
    </nc>
  </rcc>
  <rcc rId="9327" sId="2">
    <oc r="B88">
      <f>B13+B22+B41+B34+B55+B60+B62+B65+B67+B72+B80+B48</f>
    </oc>
    <nc r="B88">
      <f>B13+B22+B41+B34+B55+B60+B62+B65+B67+B72+B80+B48</f>
    </nc>
  </rcc>
  <rcc rId="9328" sId="2">
    <oc r="C88">
      <f>C13+C22+C41+C34+C55+C60+C62+C65+C67+C72+C80+C48</f>
    </oc>
    <nc r="C88">
      <f>C13+C22+C41+C34+C55+C60+C62+C65+C67+C72+C80+C48</f>
    </nc>
  </rcc>
  <rcc rId="9329" sId="2">
    <oc r="D88">
      <f>D13+D22+D41+D34+D55+D60+D62+D65+D67+D72+D80+D48</f>
    </oc>
    <nc r="D88">
      <f>D13+D22+D41+D34+D55+D60+D62+D65+D67+D72+D80+D48</f>
    </nc>
  </rcc>
  <rcc rId="9330" sId="2">
    <oc r="E88">
      <f>SUM(D88)/C88*100</f>
    </oc>
    <nc r="E88">
      <f>SUM(D88)/C88*100</f>
    </nc>
  </rcc>
  <rcc rId="9331" sId="2">
    <oc r="B89">
      <f>SUM(B81)</f>
    </oc>
    <nc r="B89">
      <f>SUM(B81)</f>
    </nc>
  </rcc>
  <rcc rId="9332" sId="2">
    <oc r="C89">
      <f>SUM(C81)</f>
    </oc>
    <nc r="C89">
      <f>SUM(C81)</f>
    </nc>
  </rcc>
  <rcc rId="9333" sId="2">
    <oc r="D89">
      <f>SUM(D81)</f>
    </oc>
    <nc r="D89">
      <f>SUM(D81)</f>
    </nc>
  </rcc>
  <rcc rId="9334" sId="2">
    <oc r="E89">
      <f>SUM(D89)/C89*100</f>
    </oc>
    <nc r="E89">
      <f>SUM(D89)/C89*100</f>
    </nc>
  </rcc>
  <rcc rId="9335" sId="2">
    <oc r="B90">
      <f>SUM(B73)</f>
    </oc>
    <nc r="B90">
      <f>SUM(B73)</f>
    </nc>
  </rcc>
  <rcc rId="9336" sId="2">
    <oc r="C90">
      <f>SUM(C73)</f>
    </oc>
    <nc r="C90">
      <f>SUM(C73)</f>
    </nc>
  </rcc>
  <rcc rId="9337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8788" sId="1">
    <oc r="D24">
      <f>689935.063+465.171</f>
    </oc>
    <nc r="D24">
      <f>683935.063+465.171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8797" sId="1" numFmtId="4">
    <oc r="D39">
      <v>3402.0520000000001</v>
    </oc>
    <nc r="D39">
      <v>3402.0630000000001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8783" sId="1" numFmtId="4">
    <oc r="D74">
      <v>32900.267</v>
    </oc>
    <nc r="D74">
      <v>34395.733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c rId="8060" sId="1" numFmtId="4">
    <oc r="C13">
      <v>62431.078750000001</v>
    </oc>
    <nc r="C13">
      <v>77741.866999999998</v>
    </nc>
  </rcc>
  <rcc rId="8061" sId="1" numFmtId="4">
    <oc r="D13">
      <v>29476.30299</v>
    </oc>
    <nc r="D13">
      <f>31643.629+4179.065</f>
    </nc>
  </rcc>
  <rcc rId="8062" sId="1" numFmtId="4">
    <oc r="C22">
      <v>21088.053</v>
    </oc>
    <nc r="C22">
      <v>22717.287</v>
    </nc>
  </rcc>
  <rcc rId="8063" sId="1" numFmtId="4">
    <oc r="D22">
      <v>10679.707979999999</v>
    </oc>
    <nc r="D22">
      <f>10989.708+1756.842</f>
    </nc>
  </rcc>
  <rcc rId="8064" sId="1" numFmtId="4">
    <oc r="C41">
      <v>4719.8980000000001</v>
    </oc>
    <nc r="C41">
      <v>9389.8979999999992</v>
    </nc>
  </rcc>
  <rcc rId="8065" sId="1" numFmtId="4">
    <oc r="D41">
      <v>2813.65904</v>
    </oc>
    <nc r="D41">
      <v>3243.1080000000002</v>
    </nc>
  </rcc>
  <rcc rId="8066" sId="1" numFmtId="4">
    <oc r="C48">
      <v>21660.49</v>
    </oc>
    <nc r="C48">
      <v>25678.134999999998</v>
    </nc>
  </rcc>
  <rcc rId="8067" sId="1" numFmtId="4">
    <oc r="D48">
      <v>10557.508089999999</v>
    </oc>
    <nc r="D48">
      <f>10972.733+30</f>
    </nc>
  </rcc>
  <rcc rId="8068" sId="1" numFmtId="4">
    <oc r="C55">
      <v>13268.445</v>
    </oc>
    <nc r="C55">
      <v>17062.915000000001</v>
    </nc>
  </rcc>
  <rcc rId="8069" sId="1" numFmtId="4">
    <oc r="D55">
      <v>3676.1685900000002</v>
    </oc>
    <nc r="D55">
      <v>3959.8629999999998</v>
    </nc>
  </rcc>
  <rcc rId="8070" sId="1" numFmtId="4">
    <oc r="C60">
      <v>144144.59643000001</v>
    </oc>
    <nc r="C60">
      <v>189986.41200000001</v>
    </nc>
  </rcc>
  <rcc rId="8071" sId="1" numFmtId="4">
    <oc r="D60">
      <v>49197.301359999998</v>
    </oc>
    <nc r="D60">
      <v>57898.209000000003</v>
    </nc>
  </rcc>
  <rcc rId="8072" sId="1" numFmtId="4">
    <oc r="C62">
      <v>118515.408</v>
    </oc>
    <nc r="C62">
      <v>158480.609</v>
    </nc>
  </rcc>
  <rcc rId="8073" sId="1" numFmtId="4">
    <oc r="D62">
      <v>21342.55819</v>
    </oc>
    <nc r="D62">
      <v>33287.459000000003</v>
    </nc>
  </rcc>
  <rcc rId="8074" sId="1" numFmtId="4">
    <oc r="C65">
      <v>67372.164000000004</v>
    </oc>
    <nc r="C65">
      <v>85723.19</v>
    </nc>
  </rcc>
  <rcc rId="8075" sId="1" numFmtId="4">
    <oc r="D65">
      <v>30930.576349999999</v>
    </oc>
    <nc r="D65">
      <v>30956.258000000002</v>
    </nc>
  </rcc>
  <rcc rId="8076" sId="1" numFmtId="4">
    <oc r="C67">
      <f>8739.16+2200</f>
    </oc>
    <nc r="C67">
      <v>14756.181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9084" sId="1">
    <oc r="D36">
      <f>71253.248+239.523</f>
    </oc>
    <nc r="D36">
      <f>73872.067+233.222</f>
    </nc>
  </rcc>
  <rcc rId="9085" sId="1" numFmtId="4">
    <oc r="D37">
      <v>36502.112999999998</v>
    </oc>
    <nc r="D37">
      <f>38309.536+132.298</f>
    </nc>
  </rcc>
  <rcc rId="9086" sId="1" numFmtId="4">
    <oc r="D38">
      <v>8203.8590000000004</v>
    </oc>
    <nc r="D38">
      <f>8641.361+26.337</f>
    </nc>
  </rcc>
  <rcc rId="9087" sId="1" numFmtId="4">
    <oc r="D39">
      <v>3402.0630000000001</v>
    </oc>
    <nc r="D39">
      <f>3404.456+1.123</f>
    </nc>
  </rcc>
  <rfmt sheetId="1" sqref="D43:D48">
    <dxf>
      <fill>
        <patternFill patternType="solid">
          <bgColor rgb="FFFFFF00"/>
        </patternFill>
      </fill>
    </dxf>
  </rfmt>
  <rcc rId="9088" sId="1" numFmtId="4">
    <oc r="D50">
      <v>77868.956000000006</v>
    </oc>
    <nc r="D50">
      <v>81869.207999999999</v>
    </nc>
  </rcc>
  <rcc rId="9089" sId="1" numFmtId="4">
    <oc r="D51">
      <v>53103.417000000001</v>
    </oc>
    <nc r="D51">
      <v>56338.504000000001</v>
    </nc>
  </rcc>
  <rcc rId="9090" sId="1" numFmtId="4">
    <oc r="D52">
      <v>11564.466</v>
    </oc>
    <nc r="D52">
      <v>12261.569</v>
    </nc>
  </rcc>
  <rcc rId="9091" sId="1" numFmtId="4">
    <oc r="D53">
      <v>2688.0920000000001</v>
    </oc>
    <nc r="D53">
      <v>2692.808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2.xml><?xml version="1.0" encoding="utf-8"?>
<revisions xmlns="http://schemas.openxmlformats.org/spreadsheetml/2006/main" xmlns:r="http://schemas.openxmlformats.org/officeDocument/2006/relationships">
  <rcc rId="8791" sId="1">
    <oc r="D76">
      <f>2478.204+19.271</f>
    </oc>
    <nc r="D76">
      <f>2478.204+19.271+122.656</f>
    </nc>
  </rcc>
  <rcc rId="8792" sId="1" numFmtId="4">
    <oc r="B57">
      <v>312628.47976999998</v>
    </oc>
    <nc r="B57">
      <v>312658.48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c rId="9106" sId="1" numFmtId="4">
    <oc r="C51">
      <v>59630.750999999997</v>
    </oc>
    <nc r="C51">
      <v>59651.750999999997</v>
    </nc>
  </rcc>
  <rcc rId="9107" sId="1" numFmtId="4">
    <oc r="C52">
      <v>13180.218999999999</v>
    </oc>
    <nc r="C52">
      <v>13185.195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8036" sId="1" numFmtId="4">
    <oc r="D76">
      <f>2364.5326+336.325</f>
    </oc>
    <nc r="D76">
      <v>2364.5329999999999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7972" sId="1" numFmtId="4">
    <oc r="B6">
      <f>1024310.9048+222.63</f>
    </oc>
    <nc r="B6">
      <v>1028581.437</v>
    </nc>
  </rcc>
  <rcc rId="7973" sId="1" numFmtId="4">
    <oc r="C6">
      <f>634421.297+137.56</f>
    </oc>
    <nc r="C6">
      <v>679553.80599999998</v>
    </nc>
  </rcc>
  <rcc rId="7974" sId="1" numFmtId="4">
    <oc r="D6">
      <f>581578.477+94.12</f>
    </oc>
    <nc r="D6">
      <v>584097.18799999997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7946" sId="1">
    <oc r="C3" t="inlineStr">
      <is>
        <t>План на січень-липень, з урахуванням змін тис. грн.</t>
      </is>
    </oc>
    <nc r="C3" t="inlineStr">
      <is>
        <t>План на січень-серпень, з урахуванням змін тис. грн.</t>
      </is>
    </nc>
  </rcc>
  <rcc rId="7947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28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04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7948" sId="2">
    <oc r="C3" t="inlineStr">
      <is>
        <t xml:space="preserve">План на январь-июнь  с учетом изменений, тыс. грн. </t>
      </is>
    </oc>
    <nc r="C3" t="inlineStr">
      <is>
        <t xml:space="preserve">План на январь-август  с учетом изменений, тыс. грн. </t>
      </is>
    </nc>
  </rcc>
  <rcc rId="7949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14 июля,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04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fmt sheetId="1" s="1" sqref="H83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935" sId="1" numFmtId="4">
    <oc r="H83">
      <v>1859030.5733700001</v>
    </oc>
    <nc r="H83">
      <v>1859037.1079299999</v>
    </nc>
  </rcc>
  <rfmt sheetId="1" s="1" sqref="H88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936" sId="1" numFmtId="4">
    <oc r="D25">
      <v>12582.343999999999</v>
    </oc>
    <nc r="D25">
      <f>12582.344+5.14472</f>
    </nc>
  </rcc>
  <rcc rId="7937" sId="1" numFmtId="4">
    <oc r="D26">
      <v>2769.4070000000002</v>
    </oc>
    <nc r="D26">
      <f>2769.407+1089.84</f>
    </nc>
  </rcc>
  <rcc rId="7938" sId="1" numFmtId="4">
    <oc r="D24">
      <v>623398.06900000002</v>
    </oc>
    <nc r="D24">
      <f>623398.069+6.235</f>
    </nc>
  </rcc>
  <rcc rId="7939" sId="1" numFmtId="4">
    <oc r="D43">
      <v>42445.405610000002</v>
    </oc>
    <nc r="D43">
      <f>42445.40561+0.3</f>
    </nc>
  </rcc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revisionLog12112.xml><?xml version="1.0" encoding="utf-8"?>
<revisions xmlns="http://schemas.openxmlformats.org/spreadsheetml/2006/main" xmlns:r="http://schemas.openxmlformats.org/officeDocument/2006/relationships">
  <rcc rId="7942" sId="1">
    <nc r="H90">
      <f>H88/G88</f>
    </nc>
  </rcc>
  <rfmt sheetId="1" sqref="H90">
    <dxf>
      <numFmt numFmtId="14" formatCode="0.00%"/>
    </dxf>
  </rfmt>
  <rcc rId="7943" sId="1">
    <nc r="H91">
      <f>H88/F88</f>
    </nc>
  </rcc>
  <rfmt sheetId="1" sqref="H91">
    <dxf>
      <numFmt numFmtId="14" formatCode="0.00%"/>
    </dxf>
  </rfmt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8826" sId="2">
    <oc r="B5">
      <f>B6+B13</f>
    </oc>
    <nc r="B5">
      <f>B6+B13</f>
    </nc>
  </rcc>
  <rcc rId="8827" sId="2">
    <oc r="C5">
      <f>C6+C13</f>
    </oc>
    <nc r="C5">
      <f>C6+C13</f>
    </nc>
  </rcc>
  <rcc rId="8828" sId="2">
    <oc r="D5">
      <f>D6+D13</f>
    </oc>
    <nc r="D5">
      <f>D6+D13</f>
    </nc>
  </rcc>
  <rcc rId="8829" sId="2">
    <oc r="E5">
      <f>SUM(D5)/C5*100</f>
    </oc>
    <nc r="E5">
      <f>SUM(D5)/C5*100</f>
    </nc>
  </rcc>
  <rcc rId="8830" sId="2" numFmtId="4">
    <oc r="B6">
      <v>1028247.137</v>
    </oc>
    <nc r="B6">
      <v>1028262.137</v>
    </nc>
  </rcc>
  <rcc rId="8831" sId="2" numFmtId="4">
    <oc r="C6">
      <v>679501.00600000005</v>
    </oc>
    <nc r="C6">
      <v>679516.00600000005</v>
    </nc>
  </rcc>
  <rcc rId="8832" sId="2" numFmtId="4">
    <oc r="D6">
      <f>599742.768+13.44</f>
    </oc>
    <nc r="D6">
      <v>602467.679</v>
    </nc>
  </rcc>
  <rcc rId="8833" sId="2">
    <oc r="E6">
      <f>SUM(D6)/C6*100</f>
    </oc>
    <nc r="E6">
      <f>SUM(D6)/C6*100</f>
    </nc>
  </rcc>
  <rcc rId="8834" sId="2" numFmtId="4">
    <oc r="D7">
      <f>396755.141+3.602</f>
    </oc>
    <nc r="D7">
      <v>396805.78499999997</v>
    </nc>
  </rcc>
  <rcc rId="8835" sId="2">
    <oc r="E7">
      <f>SUM(D7)/C7*100</f>
    </oc>
    <nc r="E7">
      <f>SUM(D7)/C7*100</f>
    </nc>
  </rcc>
  <rcc rId="8836" sId="2" numFmtId="4">
    <oc r="D8">
      <f>88210.655+0.792</f>
    </oc>
    <nc r="D8">
      <v>88220.065000000002</v>
    </nc>
  </rcc>
  <rcc rId="8837" sId="2">
    <oc r="E8">
      <f>SUM(D8)/C8*100</f>
    </oc>
    <nc r="E8">
      <f>SUM(D8)/C8*100</f>
    </nc>
  </rcc>
  <rcc rId="8838" sId="2" numFmtId="4">
    <oc r="B9">
      <v>187.72900000000001</v>
    </oc>
    <nc r="B9">
      <v>187</v>
    </nc>
  </rcc>
  <rcc rId="8839" sId="2">
    <oc r="E9">
      <f>SUM(D9)/C9*100</f>
    </oc>
    <nc r="E9">
      <f>SUM(D9)/C9*100</f>
    </nc>
  </rcc>
  <rcc rId="8840" sId="2" numFmtId="4">
    <oc r="D10">
      <v>25928.588</v>
    </oc>
    <nc r="D10">
      <v>26674.870999999999</v>
    </nc>
  </rcc>
  <rcc rId="8841" sId="2">
    <oc r="E10">
      <f>SUM(D10)/C10*100</f>
    </oc>
    <nc r="E10">
      <f>SUM(D10)/C10*100</f>
    </nc>
  </rcc>
  <rcc rId="8842" sId="2" numFmtId="4">
    <oc r="D11">
      <v>48286.017999999996</v>
    </oc>
    <nc r="D11">
      <v>48457.398000000001</v>
    </nc>
  </rcc>
  <rcc rId="8843" sId="2">
    <oc r="E11">
      <f>SUM(D11)/C11*100</f>
    </oc>
    <nc r="E11">
      <f>SUM(D11)/C11*100</f>
    </nc>
  </rcc>
  <rcc rId="8844" sId="2">
    <oc r="B12">
      <f>SUM(B6)-B7-B8-B9-B10-B11</f>
    </oc>
    <nc r="B12">
      <f>SUM(B6)-B7-B8-B9-B10-B11</f>
    </nc>
  </rcc>
  <rcc rId="8845" sId="2">
    <oc r="C12">
      <f>SUM(C6)-C7-C8-C9-C10-C11</f>
    </oc>
    <nc r="C12">
      <f>SUM(C6)-C7-C8-C9-C10-C11</f>
    </nc>
  </rcc>
  <rcc rId="8846" sId="2">
    <oc r="D12">
      <f>SUM(D6)-D7-D8-D9-D10-D11</f>
    </oc>
    <nc r="D12">
      <f>SUM(D6)-D7-D8-D9-D10-D11</f>
    </nc>
  </rcc>
  <rcc rId="8847" sId="2">
    <oc r="E12">
      <f>SUM(D12)/C12*100</f>
    </oc>
    <nc r="E12">
      <f>SUM(D12)/C12*100</f>
    </nc>
  </rcc>
  <rcc rId="8848" sId="2" numFmtId="4">
    <oc r="D13">
      <v>37334.472000000002</v>
    </oc>
    <nc r="D13">
      <f>38395.766+22</f>
    </nc>
  </rcc>
  <rcc rId="8849" sId="2">
    <oc r="E13">
      <f>SUM(D13)/C13*100</f>
    </oc>
    <nc r="E13">
      <f>SUM(D13)/C13*100</f>
    </nc>
  </rcc>
  <rcc rId="8850" sId="2">
    <oc r="B14">
      <f>B15+B22</f>
    </oc>
    <nc r="B14">
      <f>B15+B22</f>
    </nc>
  </rcc>
  <rcc rId="8851" sId="2">
    <oc r="C14">
      <f>C15+C22</f>
    </oc>
    <nc r="C14">
      <f>C15+C22</f>
    </nc>
  </rcc>
  <rcc rId="8852" sId="2">
    <oc r="D14">
      <f>D15+D22</f>
    </oc>
    <nc r="D14">
      <f>D15+D22</f>
    </nc>
  </rcc>
  <rcc rId="8853" sId="2">
    <oc r="E14">
      <f>SUM(D14)/C14*100</f>
    </oc>
    <nc r="E14">
      <f>SUM(D14)/C14*100</f>
    </nc>
  </rcc>
  <rcc rId="8854" sId="2">
    <oc r="B15">
      <f>477284.214+29125.5</f>
    </oc>
    <nc r="B15">
      <f>477284.214+29125.5</f>
    </nc>
  </rcc>
  <rcc rId="8855" sId="2">
    <oc r="C15">
      <f>312716.761+19417</f>
    </oc>
    <nc r="C15">
      <f>312716.761+19417</f>
    </nc>
  </rcc>
  <rcc rId="8856" sId="2">
    <oc r="D15">
      <f>284439.891+398.409+18203.438</f>
    </oc>
    <nc r="D15">
      <f>285889.5+17938.688+19417</f>
    </nc>
  </rcc>
  <rcc rId="8857" sId="2">
    <oc r="E15">
      <f>SUM(D15)/C15*100</f>
    </oc>
    <nc r="E15">
      <f>SUM(D15)/C15*100</f>
    </nc>
  </rcc>
  <rcc rId="8858" sId="2">
    <oc r="B21">
      <f>SUM(B15)-B16-B17-B18-B19-B20</f>
    </oc>
    <nc r="B21">
      <f>SUM(B15)-B16-B17-B18-B19-B20</f>
    </nc>
  </rcc>
  <rcc rId="8859" sId="2">
    <oc r="C21">
      <f>SUM(C15)-C16-C17-C18-C19-C20</f>
    </oc>
    <nc r="C21">
      <f>SUM(C15)-C16-C17-C18-C19-C20</f>
    </nc>
  </rcc>
  <rcc rId="8860" sId="2">
    <oc r="D21">
      <f>SUM(D15)-D16-D17-D18-D19-D20</f>
    </oc>
    <nc r="D21">
      <f>SUM(D15)-D16-D17-D18-D19-D20</f>
    </nc>
  </rcc>
  <rcc rId="8861" sId="2">
    <oc r="E21">
      <f>SUM(D21)/C21*100</f>
    </oc>
    <nc r="E21">
      <f>SUM(D21)/C21*100</f>
    </nc>
  </rcc>
  <rcc rId="8862" sId="2" numFmtId="4">
    <oc r="B22">
      <v>27602.287</v>
    </oc>
    <nc r="B22">
      <v>28052.287</v>
    </nc>
  </rcc>
  <rcc rId="8863" sId="2" numFmtId="4">
    <oc r="C22">
      <v>23051.287</v>
    </oc>
    <nc r="C22">
      <v>23501.287</v>
    </nc>
  </rcc>
  <rcc rId="8864" sId="2">
    <oc r="D22">
      <f>12746.55+9.98</f>
    </oc>
    <nc r="D22">
      <f>14995.293+450</f>
    </nc>
  </rcc>
  <rcc rId="8865" sId="2">
    <oc r="E22">
      <f>SUM(D22)/C22*100</f>
    </oc>
    <nc r="E22">
      <f>SUM(D22)/C22*100</f>
    </nc>
  </rcc>
  <rcc rId="8866" sId="2">
    <oc r="B23">
      <f>B24+B34</f>
    </oc>
    <nc r="B23">
      <f>B24+B34</f>
    </nc>
  </rcc>
  <rcc rId="8867" sId="2">
    <oc r="C23">
      <f>C24+C34</f>
    </oc>
    <nc r="C23">
      <f>C24+C34</f>
    </nc>
  </rcc>
  <rcc rId="8868" sId="2">
    <oc r="D23">
      <f>D24+D34</f>
    </oc>
    <nc r="D23">
      <f>D24+D34</f>
    </nc>
  </rcc>
  <rcc rId="8869" sId="2">
    <oc r="E23">
      <f>SUM(D23)/C23*100</f>
    </oc>
    <nc r="E23">
      <f>SUM(D23)/C23*100</f>
    </nc>
  </rcc>
  <rcc rId="8870" sId="2" numFmtId="4">
    <oc r="C24">
      <v>708493.30599999998</v>
    </oc>
    <nc r="C24">
      <v>708319.30599999998</v>
    </nc>
  </rcc>
  <rcc rId="8871" sId="2" numFmtId="4">
    <oc r="D24">
      <v>676799.43900000001</v>
    </oc>
    <nc r="D24">
      <f>683935.063+465.171</f>
    </nc>
  </rcc>
  <rcc rId="8872" sId="2">
    <oc r="E24">
      <f>SUM(D24)/C24*100</f>
    </oc>
    <nc r="E24">
      <f>SUM(D24)/C24*100</f>
    </nc>
  </rcc>
  <rcc rId="8873" sId="2" numFmtId="4">
    <oc r="D25">
      <v>13330.373</v>
    </oc>
    <nc r="D25">
      <v>13507.339</v>
    </nc>
  </rcc>
  <rcc rId="8874" sId="2">
    <oc r="E25">
      <f>SUM(D25)/C25*100</f>
    </oc>
    <nc r="E25">
      <f>SUM(D25)/C25*100</f>
    </nc>
  </rcc>
  <rcc rId="8875" sId="2" numFmtId="4">
    <oc r="C26">
      <v>3327.35</v>
    </oc>
    <nc r="C26">
      <v>3334.326</v>
    </nc>
  </rcc>
  <rcc rId="8876" sId="2" numFmtId="4">
    <oc r="D26">
      <v>2932.5659999999998</v>
    </oc>
    <nc r="D26">
      <v>2972.7930000000001</v>
    </nc>
  </rcc>
  <rcc rId="8877" sId="2">
    <oc r="E26">
      <f>SUM(D26)/C26*100</f>
    </oc>
    <nc r="E26">
      <f>SUM(D26)/C26*100</f>
    </nc>
  </rcc>
  <rcc rId="8878" sId="2" numFmtId="4">
    <oc r="D27">
      <v>68.849999999999994</v>
    </oc>
    <nc r="D27">
      <v>69.894000000000005</v>
    </nc>
  </rcc>
  <rcc rId="8879" sId="2">
    <oc r="E27">
      <f>SUM(D27)/C27*100</f>
    </oc>
    <nc r="E27">
      <f>SUM(D27)/C27*100</f>
    </nc>
  </rcc>
  <rcc rId="8880" sId="2" numFmtId="4">
    <oc r="D28">
      <v>205.958</v>
    </oc>
    <nc r="D28">
      <v>209.44200000000001</v>
    </nc>
  </rcc>
  <rcc rId="8881" sId="2">
    <oc r="E28">
      <f>SUM(D28)/C28*100</f>
    </oc>
    <nc r="E28">
      <f>SUM(D28)/C28*100</f>
    </nc>
  </rcc>
  <rcc rId="8882" sId="2" numFmtId="4">
    <oc r="D29">
      <v>665.149</v>
    </oc>
    <nc r="D29">
      <v>669.89099999999996</v>
    </nc>
  </rcc>
  <rcc rId="8883" sId="2">
    <oc r="E29">
      <f>SUM(D29)/C29*100</f>
    </oc>
    <nc r="E29">
      <f>SUM(D29)/C29*100</f>
    </nc>
  </rcc>
  <rcc rId="8884" sId="2">
    <oc r="B30">
      <f>SUM(B24)-B25-B26-B27-B28-B29</f>
    </oc>
    <nc r="B30">
      <f>SUM(B24)-B25-B26-B27-B28-B29</f>
    </nc>
  </rcc>
  <rcc rId="8885" sId="2">
    <oc r="C30">
      <f>SUM(C24)-C25-C26-C27-C28-C29</f>
    </oc>
    <nc r="C30">
      <f>SUM(C24)-C25-C26-C27-C28-C29</f>
    </nc>
  </rcc>
  <rcc rId="8886" sId="2">
    <oc r="D30">
      <f>SUM(D24)-D25-D26-D27-D28-D29</f>
    </oc>
    <nc r="D30">
      <f>SUM(D24)-D25-D26-D27-D28-D29</f>
    </nc>
  </rcc>
  <rcc rId="8887" sId="2">
    <oc r="E30">
      <f>SUM(D30)/C30*100</f>
    </oc>
    <nc r="E30">
      <f>SUM(D30)/C30*100</f>
    </nc>
  </rcc>
  <rcc rId="8888" sId="2">
    <oc r="B31">
      <f>SUM(B32:B33)</f>
    </oc>
    <nc r="B31">
      <f>SUM(B32:B33)</f>
    </nc>
  </rcc>
  <rcc rId="8889" sId="2">
    <oc r="C31">
      <f>SUM(C32:C33)</f>
    </oc>
    <nc r="C31">
      <f>SUM(C32:C33)</f>
    </nc>
  </rcc>
  <rcc rId="8890" sId="2">
    <oc r="D31">
      <f>SUM(D32:D33)</f>
    </oc>
    <nc r="D31">
      <f>SUM(D32:D33)</f>
    </nc>
  </rcc>
  <rcc rId="8891" sId="2">
    <oc r="E31">
      <f>SUM(D31)/C31*100</f>
    </oc>
    <nc r="E31">
      <f>SUM(D31)/C31*100</f>
    </nc>
  </rcc>
  <rcc rId="8892" sId="2" odxf="1" dxf="1">
    <oc r="E32">
      <f>SUM(D32)/C32*100</f>
    </oc>
    <nc r="E32">
      <f>SUM(D32)/C32*100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8893" sId="2" numFmtId="4">
    <oc r="C33">
      <v>294604.22200000001</v>
    </oc>
    <nc r="C33">
      <v>294430.22200000001</v>
    </nc>
  </rcc>
  <rcc rId="8894" sId="2" numFmtId="4">
    <oc r="D33">
      <v>291932.57699999999</v>
    </oc>
    <nc r="D33">
      <v>292859.17200000002</v>
    </nc>
  </rcc>
  <rcc rId="8895" sId="2">
    <oc r="E33">
      <f>SUM(D33)/C33*100</f>
    </oc>
    <nc r="E33">
      <f>SUM(D33)/C33*100</f>
    </nc>
  </rcc>
  <rcc rId="8896" sId="2" numFmtId="4">
    <oc r="D34">
      <v>1177.4280000000001</v>
    </oc>
    <nc r="D34">
      <v>1562.9280000000001</v>
    </nc>
  </rcc>
  <rcc rId="8897" sId="2">
    <oc r="E34">
      <f>SUM(D34)/C34*100</f>
    </oc>
    <nc r="E34">
      <f>SUM(D34)/C34*100</f>
    </nc>
  </rcc>
  <rcc rId="8898" sId="2">
    <oc r="B35">
      <f>B36+B41</f>
    </oc>
    <nc r="B35">
      <f>B36+B41</f>
    </nc>
  </rcc>
  <rcc rId="8899" sId="2">
    <oc r="C35">
      <f>C36+C41</f>
    </oc>
    <nc r="C35">
      <f>C36+C41</f>
    </nc>
  </rcc>
  <rcc rId="8900" sId="2">
    <oc r="D35">
      <f>D36+D41</f>
    </oc>
    <nc r="D35">
      <f>D36+D41</f>
    </nc>
  </rcc>
  <rcc rId="8901" sId="2">
    <oc r="E35">
      <f>SUM(D35)/C35*100</f>
    </oc>
    <nc r="E35">
      <f>SUM(D35)/C35*100</f>
    </nc>
  </rcc>
  <rcc rId="8902" sId="2">
    <oc r="D36">
      <f>70871.895+28.036</f>
    </oc>
    <nc r="D36">
      <f>71253.248+239.523</f>
    </nc>
  </rcc>
  <rcc rId="8903" sId="2">
    <oc r="E36">
      <f>SUM(D36)/C36*100</f>
    </oc>
    <nc r="E36">
      <f>SUM(D36)/C36*100</f>
    </nc>
  </rcc>
  <rcc rId="8904" sId="2">
    <oc r="E37">
      <f>SUM(D37)/C37*100</f>
    </oc>
    <nc r="E37">
      <f>SUM(D37)/C37*100</f>
    </nc>
  </rcc>
  <rcc rId="8905" sId="2">
    <oc r="E38">
      <f>SUM(D38)/C38*100</f>
    </oc>
    <nc r="E38">
      <f>SUM(D38)/C38*100</f>
    </nc>
  </rcc>
  <rcc rId="8906" sId="2" numFmtId="4">
    <oc r="D39">
      <v>3389.087</v>
    </oc>
    <nc r="D39">
      <v>3402.0630000000001</v>
    </nc>
  </rcc>
  <rcc rId="8907" sId="2">
    <oc r="E39">
      <f>SUM(D39)/C39*100</f>
    </oc>
    <nc r="E39">
      <f>SUM(D39)/C39*100</f>
    </nc>
  </rcc>
  <rcc rId="8908" sId="2">
    <oc r="B40">
      <f>SUM(B36)-B37-B38-B39</f>
    </oc>
    <nc r="B40">
      <f>SUM(B36)-B37-B38-B39</f>
    </nc>
  </rcc>
  <rcc rId="8909" sId="2">
    <oc r="C40">
      <f>SUM(C36)-C37-C38-C39</f>
    </oc>
    <nc r="C40">
      <f>SUM(C36)-C37-C38-C39</f>
    </nc>
  </rcc>
  <rcc rId="8910" sId="2">
    <oc r="D40">
      <f>SUM(D36)-D37-D38-D39</f>
    </oc>
    <nc r="D40">
      <f>SUM(D36)-D37-D38-D39</f>
    </nc>
  </rcc>
  <rcc rId="8911" sId="2">
    <oc r="E40">
      <f>SUM(D40)/C40*100</f>
    </oc>
    <nc r="E40">
      <f>SUM(D40)/C40*100</f>
    </nc>
  </rcc>
  <rcc rId="8912" sId="2" numFmtId="4">
    <oc r="D41">
      <v>3324.2710000000002</v>
    </oc>
    <nc r="D41">
      <v>4480.5360000000001</v>
    </nc>
  </rcc>
  <rcc rId="8913" sId="2">
    <oc r="E41">
      <f>SUM(D41)/C41*100</f>
    </oc>
    <nc r="E41">
      <f>SUM(D41)/C41*100</f>
    </nc>
  </rcc>
  <rcc rId="8914" sId="2">
    <oc r="B42">
      <f>B43+B48</f>
    </oc>
    <nc r="B42">
      <f>B43+B48</f>
    </nc>
  </rcc>
  <rcc rId="8915" sId="2">
    <oc r="C42">
      <f>C43+C48</f>
    </oc>
    <nc r="C42">
      <f>C43+C48</f>
    </nc>
  </rcc>
  <rcc rId="8916" sId="2">
    <oc r="D42">
      <f>D43+D48</f>
    </oc>
    <nc r="D42">
      <f>D43+D48</f>
    </nc>
  </rcc>
  <rcc rId="8917" sId="2">
    <oc r="E42">
      <f>SUM(D42)/C42*100</f>
    </oc>
    <nc r="E42">
      <f>SUM(D42)/C42*100</f>
    </nc>
  </rcc>
  <rcc rId="8918" sId="2" numFmtId="4">
    <oc r="D43">
      <f>45237.866+15.823</f>
    </oc>
    <nc r="D43">
      <v>46439.991999999998</v>
    </nc>
  </rcc>
  <rcc rId="8919" sId="2">
    <oc r="E43">
      <f>SUM(D43)/C43*100</f>
    </oc>
    <nc r="E43">
      <f>SUM(D43)/C43*100</f>
    </nc>
  </rcc>
  <rcc rId="8920" sId="2">
    <oc r="E44">
      <f>SUM(D44)/C44*100</f>
    </oc>
    <nc r="E44">
      <f>SUM(D44)/C44*100</f>
    </nc>
  </rcc>
  <rcc rId="8921" sId="2">
    <oc r="E45">
      <f>SUM(D45)/C45*100</f>
    </oc>
    <nc r="E45">
      <f>SUM(D45)/C45*100</f>
    </nc>
  </rcc>
  <rcc rId="8922" sId="2" numFmtId="4">
    <oc r="D46">
      <v>2885.5160000000001</v>
    </oc>
    <nc r="D46">
      <v>2942.3980000000001</v>
    </nc>
  </rcc>
  <rcc rId="8923" sId="2">
    <oc r="E46">
      <f>SUM(D46)/C46*100</f>
    </oc>
    <nc r="E46">
      <f>SUM(D46)/C46*100</f>
    </nc>
  </rcc>
  <rcc rId="8924" sId="2">
    <oc r="B47">
      <f>SUM(B43)-B44-B45-B46</f>
    </oc>
    <nc r="B47">
      <f>SUM(B43)-B44-B45-B46</f>
    </nc>
  </rcc>
  <rcc rId="8925" sId="2">
    <oc r="C47">
      <f>SUM(C43)-C44-C45-C46</f>
    </oc>
    <nc r="C47">
      <f>SUM(C43)-C44-C45-C46</f>
    </nc>
  </rcc>
  <rcc rId="8926" sId="2">
    <oc r="D47">
      <f>SUM(D43)-D44-D45-D46</f>
    </oc>
    <nc r="D47">
      <f>SUM(D43)-D44-D45-D46</f>
    </nc>
  </rcc>
  <rcc rId="8927" sId="2">
    <oc r="E47">
      <f>SUM(D47)/C47*100</f>
    </oc>
    <nc r="E47">
      <f>SUM(D47)/C47*100</f>
    </nc>
  </rcc>
  <rcc rId="8928" sId="2" numFmtId="4">
    <oc r="D48">
      <v>11031.476000000001</v>
    </oc>
    <nc r="D48">
      <v>11144.476000000001</v>
    </nc>
  </rcc>
  <rcc rId="8929" sId="2">
    <oc r="E48">
      <f>SUM(D48)/C48*100</f>
    </oc>
    <nc r="E48">
      <f>SUM(D48)/C48*100</f>
    </nc>
  </rcc>
  <rcc rId="8930" sId="2">
    <oc r="B49">
      <f>B50+B55</f>
    </oc>
    <nc r="B49">
      <f>B50+B55</f>
    </nc>
  </rcc>
  <rcc rId="8931" sId="2">
    <oc r="C49">
      <f>C50+C55</f>
    </oc>
    <nc r="C49">
      <f>C50+C55</f>
    </nc>
  </rcc>
  <rcc rId="8932" sId="2">
    <oc r="D49">
      <f>D50+D55</f>
    </oc>
    <nc r="D49">
      <f>D50+D55</f>
    </nc>
  </rcc>
  <rcc rId="8933" sId="2">
    <oc r="E49">
      <f>SUM(D49)/C49*100</f>
    </oc>
    <nc r="E49">
      <f>SUM(D49)/C49*100</f>
    </nc>
  </rcc>
  <rcc rId="8934" sId="2" numFmtId="4">
    <oc r="C50">
      <v>90480.2</v>
    </oc>
    <nc r="C50">
      <v>90535.301999999996</v>
    </nc>
  </rcc>
  <rcc rId="8935" sId="2" numFmtId="4">
    <oc r="D50">
      <v>77251.254000000001</v>
    </oc>
    <nc r="D50">
      <v>77868.956000000006</v>
    </nc>
  </rcc>
  <rcc rId="8936" sId="2">
    <oc r="E50">
      <f>SUM(D50)/C50*100</f>
    </oc>
    <nc r="E50">
      <f>SUM(D50)/C50*100</f>
    </nc>
  </rcc>
  <rcc rId="8937" sId="2" numFmtId="4">
    <oc r="C51">
      <v>59582.349000000002</v>
    </oc>
    <nc r="C51">
      <v>59630.750999999997</v>
    </nc>
  </rcc>
  <rcc rId="8938" sId="2" numFmtId="4">
    <oc r="D51">
      <v>52898.381000000001</v>
    </oc>
    <nc r="D51">
      <v>53103.417000000001</v>
    </nc>
  </rcc>
  <rcc rId="8939" sId="2">
    <oc r="E51">
      <f>SUM(D51)/C51*100</f>
    </oc>
    <nc r="E51">
      <f>SUM(D51)/C51*100</f>
    </nc>
  </rcc>
  <rcc rId="8940" sId="2" numFmtId="4">
    <oc r="C52">
      <v>13173.519</v>
    </oc>
    <nc r="C52">
      <v>13180.218999999999</v>
    </nc>
  </rcc>
  <rcc rId="8941" sId="2" numFmtId="4">
    <oc r="D52">
      <v>11512.111000000001</v>
    </oc>
    <nc r="D52">
      <v>11564.466</v>
    </nc>
  </rcc>
  <rcc rId="8942" sId="2">
    <oc r="E52">
      <f>SUM(D52)/C52*100</f>
    </oc>
    <nc r="E52">
      <f>SUM(D52)/C52*100</f>
    </nc>
  </rcc>
  <rcc rId="8943" sId="2" numFmtId="4">
    <oc r="D53">
      <v>2679.529</v>
    </oc>
    <nc r="D53">
      <v>2688.0920000000001</v>
    </nc>
  </rcc>
  <rcc rId="8944" sId="2">
    <oc r="E53">
      <f>SUM(D53)/C53*100</f>
    </oc>
    <nc r="E53">
      <f>SUM(D53)/C53*100</f>
    </nc>
  </rcc>
  <rcc rId="8945" sId="2">
    <oc r="B54">
      <f>SUM(B50)-B51-B52-B53</f>
    </oc>
    <nc r="B54">
      <f>SUM(B50)-B51-B52-B53</f>
    </nc>
  </rcc>
  <rcc rId="8946" sId="2">
    <oc r="C54">
      <f>SUM(C50)-C51-C52-C53</f>
    </oc>
    <nc r="C54">
      <f>SUM(C50)-C51-C52-C53</f>
    </nc>
  </rcc>
  <rcc rId="8947" sId="2">
    <oc r="D54">
      <f>SUM(D50)-D51-D52-D53</f>
    </oc>
    <nc r="D54">
      <f>SUM(D50)-D51-D52-D53</f>
    </nc>
  </rcc>
  <rcc rId="8948" sId="2">
    <oc r="E54">
      <f>SUM(D54)/C54*100</f>
    </oc>
    <nc r="E54">
      <f>SUM(D54)/C54*100</f>
    </nc>
  </rcc>
  <rcc rId="8949" sId="2" numFmtId="4">
    <oc r="D55">
      <v>4191.9059999999999</v>
    </oc>
    <nc r="D55">
      <v>4328.3860000000004</v>
    </nc>
  </rcc>
  <rcc rId="8950" sId="2">
    <oc r="E55">
      <f>SUM(D55)/C55*100</f>
    </oc>
    <nc r="E55">
      <f>SUM(D55)/C55*100</f>
    </nc>
  </rcc>
  <rcc rId="8951" sId="2">
    <oc r="B56">
      <f>B57+B60</f>
    </oc>
    <nc r="B56">
      <f>B57+B60</f>
    </nc>
  </rcc>
  <rcc rId="8952" sId="2">
    <oc r="C56">
      <f>C57+C60</f>
    </oc>
    <nc r="C56">
      <f>C57+C60</f>
    </nc>
  </rcc>
  <rcc rId="8953" sId="2">
    <oc r="D56">
      <f>D57+D60</f>
    </oc>
    <nc r="D56">
      <f>D57+D60</f>
    </nc>
  </rcc>
  <rcc rId="8954" sId="2">
    <oc r="E56">
      <f>SUM(D56)/C56*100</f>
    </oc>
    <nc r="E56">
      <f>SUM(D56)/C56*100</f>
    </nc>
  </rcc>
  <rcc rId="8955" sId="2" numFmtId="4">
    <oc r="B57">
      <v>312628.47976999998</v>
    </oc>
    <nc r="B57">
      <v>312658.48</v>
    </nc>
  </rcc>
  <rcc rId="8956" sId="2" numFmtId="4">
    <oc r="C57">
      <v>262338.755</v>
    </oc>
    <nc r="C57">
      <v>262368.755</v>
    </nc>
  </rcc>
  <rcc rId="8957" sId="2">
    <oc r="D57">
      <f>109259.291+555.508</f>
    </oc>
    <nc r="D57">
      <f>117193.59+215.419</f>
    </nc>
  </rcc>
  <rcc rId="8958" sId="2">
    <oc r="E57">
      <f>SUM(D57)/C57*100</f>
    </oc>
    <nc r="E57">
      <f>SUM(D57)/C57*100</f>
    </nc>
  </rcc>
  <rcc rId="8959" sId="2">
    <oc r="E58">
      <f>SUM(D58)/C58*100</f>
    </oc>
    <nc r="E58">
      <f>SUM(D58)/C58*100</f>
    </nc>
  </rcc>
  <rcc rId="8960" sId="2">
    <oc r="B59">
      <f>SUM(B57)-B58</f>
    </oc>
    <nc r="B59">
      <f>SUM(B57)-B58</f>
    </nc>
  </rcc>
  <rcc rId="8961" sId="2">
    <oc r="C59">
      <f>SUM(C57)-C58</f>
    </oc>
    <nc r="C59">
      <f>SUM(C57)-C58</f>
    </nc>
  </rcc>
  <rcc rId="8962" sId="2">
    <oc r="D59">
      <f>SUM(D57)-D58</f>
    </oc>
    <nc r="D59">
      <f>SUM(D57)-D58</f>
    </nc>
  </rcc>
  <rcc rId="8963" sId="2">
    <oc r="E59">
      <f>SUM(D59)/C59*100</f>
    </oc>
    <nc r="E59">
      <f>SUM(D59)/C59*100</f>
    </nc>
  </rcc>
  <rcc rId="8964" sId="2" numFmtId="4">
    <oc r="B60">
      <v>242068.32800000001</v>
    </oc>
    <nc r="B60">
      <v>242038.32800000001</v>
    </nc>
  </rcc>
  <rcc rId="8965" sId="2" numFmtId="4">
    <oc r="C60">
      <v>198387.21900000001</v>
    </oc>
    <nc r="C60">
      <v>198357.21900000001</v>
    </nc>
  </rcc>
  <rcc rId="8966" sId="2">
    <oc r="D60">
      <f>62373.482+1457.538</f>
    </oc>
    <nc r="D60">
      <f>66111.661+13.587</f>
    </nc>
  </rcc>
  <rcc rId="8967" sId="2">
    <oc r="E60">
      <f>SUM(D60)/C60*100</f>
    </oc>
    <nc r="E60">
      <f>SUM(D60)/C60*100</f>
    </nc>
  </rcc>
  <rcc rId="8968" sId="2">
    <oc r="B61">
      <f>SUM(B62)</f>
    </oc>
    <nc r="B61">
      <f>SUM(B62)</f>
    </nc>
  </rcc>
  <rcc rId="8969" sId="2">
    <oc r="C61">
      <f>SUM(C62)</f>
    </oc>
    <nc r="C61">
      <f>SUM(C62)</f>
    </nc>
  </rcc>
  <rcc rId="8970" sId="2">
    <oc r="D61">
      <f>SUM(D62)</f>
    </oc>
    <nc r="D61">
      <f>SUM(D62)</f>
    </nc>
  </rcc>
  <rcc rId="8971" sId="2">
    <oc r="E61">
      <f>SUM(D61)/C61*100</f>
    </oc>
    <nc r="E61">
      <f>SUM(D61)/C61*100</f>
    </nc>
  </rcc>
  <rcc rId="8972" sId="2" numFmtId="4">
    <oc r="B62">
      <v>224052.86199999999</v>
    </oc>
    <nc r="B62">
      <v>224402.86199999999</v>
    </nc>
  </rcc>
  <rcc rId="8973" sId="2" numFmtId="4">
    <oc r="C62">
      <v>158772.609</v>
    </oc>
    <nc r="C62">
      <v>159022.609</v>
    </nc>
  </rcc>
  <rcc rId="8974" sId="2">
    <oc r="D62">
      <f>34463.943+900.646</f>
    </oc>
    <nc r="D62">
      <f>35793.193+505.307</f>
    </nc>
  </rcc>
  <rcc rId="8975" sId="2">
    <oc r="E62">
      <f>SUM(D62)/C62*100</f>
    </oc>
    <nc r="E62">
      <f>SUM(D62)/C62*100</f>
    </nc>
  </rcc>
  <rcc rId="8976" sId="2">
    <oc r="B63">
      <f>SUM(B64:B65)</f>
    </oc>
    <nc r="B63">
      <f>SUM(B64:B65)</f>
    </nc>
  </rcc>
  <rcc rId="8977" sId="2">
    <oc r="C63">
      <f>SUM(C64:C65)</f>
    </oc>
    <nc r="C63">
      <f>SUM(C64:C65)</f>
    </nc>
  </rcc>
  <rcc rId="8978" sId="2">
    <oc r="D63">
      <f>SUM(D64:D65)</f>
    </oc>
    <nc r="D63">
      <f>SUM(D64:D65)</f>
    </nc>
  </rcc>
  <rcc rId="8979" sId="2">
    <oc r="E63">
      <f>SUM(D63)/C63*100</f>
    </oc>
    <nc r="E63">
      <f>SUM(D63)/C63*100</f>
    </nc>
  </rcc>
  <rcc rId="8980" sId="2" numFmtId="4">
    <oc r="D64">
      <v>56469.642</v>
    </oc>
    <nc r="D64">
      <v>56472.828000000001</v>
    </nc>
  </rcc>
  <rcc rId="8981" sId="2">
    <oc r="E64">
      <f>SUM(D64)/C64*100</f>
    </oc>
    <nc r="E64">
      <f>SUM(D64)/C64*100</f>
    </nc>
  </rcc>
  <rcc rId="8982" sId="2" numFmtId="4">
    <oc r="D65">
      <v>31167.202000000001</v>
    </oc>
    <nc r="D65">
      <v>32643.672999999999</v>
    </nc>
  </rcc>
  <rcc rId="8983" sId="2">
    <oc r="E65">
      <f>SUM(D65)/C65*100</f>
    </oc>
    <nc r="E65">
      <f>SUM(D65)/C65*100</f>
    </nc>
  </rcc>
  <rcc rId="8984" sId="2">
    <oc r="B66">
      <f>SUM(B67:B67)</f>
    </oc>
    <nc r="B66">
      <f>SUM(B67:B67)</f>
    </nc>
  </rcc>
  <rcc rId="8985" sId="2">
    <oc r="C66">
      <f>SUM(C67:C67)</f>
    </oc>
    <nc r="C66">
      <f>SUM(C67:C67)</f>
    </nc>
  </rcc>
  <rcc rId="8986" sId="2">
    <oc r="D66">
      <f>SUM(D67:D67)</f>
    </oc>
    <nc r="D66">
      <f>SUM(D67:D67)</f>
    </nc>
  </rcc>
  <rcc rId="8987" sId="2">
    <oc r="E66">
      <f>SUM(D66)/C66*100</f>
    </oc>
    <nc r="E66">
      <f>SUM(D66)/C66*100</f>
    </nc>
  </rcc>
  <rcc rId="8988" sId="2">
    <oc r="E67">
      <f>SUM(D67)/C67*100</f>
    </oc>
    <nc r="E67">
      <f>SUM(D67)/C67*100</f>
    </nc>
  </rcc>
  <rcc rId="8989" sId="2">
    <oc r="B68">
      <f>SUM(B69)+B72</f>
    </oc>
    <nc r="B68">
      <f>SUM(B69)+B72</f>
    </nc>
  </rcc>
  <rcc rId="8990" sId="2">
    <oc r="C68">
      <f>SUM(C69)+C72</f>
    </oc>
    <nc r="C68">
      <f>SUM(C69)+C72</f>
    </nc>
  </rcc>
  <rcc rId="8991" sId="2">
    <oc r="D68">
      <f>SUM(D69)+D72</f>
    </oc>
    <nc r="D68">
      <f>SUM(D69)+D72</f>
    </nc>
  </rcc>
  <rcc rId="8992" sId="2">
    <oc r="E68">
      <f>SUM(D68)/C68*100</f>
    </oc>
    <nc r="E68">
      <f>SUM(D68)/C68*100</f>
    </nc>
  </rcc>
  <rcc rId="8993" sId="2">
    <oc r="E69">
      <f>SUM(D69)/C69*100</f>
    </oc>
    <nc r="E69">
      <f>SUM(D69)/C69*100</f>
    </nc>
  </rcc>
  <rcc rId="8994" sId="2">
    <oc r="E70">
      <f>SUM(D70)/C70*100</f>
    </oc>
    <nc r="E70">
      <f>SUM(D70)/C70*100</f>
    </nc>
  </rcc>
  <rcc rId="8995" sId="2">
    <oc r="B71">
      <f>SUM(B69)-B70</f>
    </oc>
    <nc r="B71">
      <f>SUM(B69)-B70</f>
    </nc>
  </rcc>
  <rcc rId="8996" sId="2">
    <oc r="C71">
      <f>SUM(C69)-C70</f>
    </oc>
    <nc r="C71">
      <f>SUM(C69)-C70</f>
    </nc>
  </rcc>
  <rcc rId="8997" sId="2">
    <oc r="D71">
      <f>SUM(D69)-D70</f>
    </oc>
    <nc r="D71">
      <f>SUM(D69)-D70</f>
    </nc>
  </rcc>
  <rcc rId="8998" sId="2">
    <oc r="E71">
      <f>SUM(D71)/C71*100</f>
    </oc>
    <nc r="E71">
      <f>SUM(D71)/C71*100</f>
    </nc>
  </rcc>
  <rcc rId="8999" sId="2">
    <oc r="E72">
      <f>SUM(D72)/C72*100</f>
    </oc>
    <nc r="E72">
      <f>SUM(D72)/C72*100</f>
    </nc>
  </rcc>
  <rcc rId="9000" sId="2">
    <oc r="E73">
      <f>SUM(D73)/C73*100</f>
    </oc>
    <nc r="E73">
      <f>SUM(D73)/C73*100</f>
    </nc>
  </rcc>
  <rcc rId="9001" sId="2" numFmtId="4">
    <oc r="D74">
      <v>32900.267</v>
    </oc>
    <nc r="D74">
      <v>34395.733</v>
    </nc>
  </rcc>
  <rcc rId="9002" sId="2">
    <oc r="E74">
      <f>SUM(D74)/C74*100</f>
    </oc>
    <nc r="E74">
      <f>SUM(D74)/C74*100</f>
    </nc>
  </rcc>
  <rcc rId="9003" sId="2">
    <oc r="B75">
      <f>SUM(B76)+B80</f>
    </oc>
    <nc r="B75">
      <f>SUM(B76)+B80</f>
    </nc>
  </rcc>
  <rcc rId="9004" sId="2">
    <oc r="C75">
      <f>SUM(C76)+C80</f>
    </oc>
    <nc r="C75">
      <f>SUM(C76)+C80</f>
    </nc>
  </rcc>
  <rcc rId="9005" sId="2">
    <oc r="D75">
      <f>SUM(D76)+D80</f>
    </oc>
    <nc r="D75">
      <f>SUM(D76)+D80</f>
    </nc>
  </rcc>
  <rcc rId="9006" sId="2">
    <oc r="E75">
      <f>SUM(D75)/C75*100</f>
    </oc>
    <nc r="E75">
      <f>SUM(D75)/C75*100</f>
    </nc>
  </rcc>
  <rcc rId="9007" sId="2">
    <oc r="C76">
      <f>7221.396+3356.57</f>
    </oc>
    <nc r="C76">
      <f>7221.396+3356.57</f>
    </nc>
  </rcc>
  <rcc rId="9008" sId="2">
    <oc r="D76">
      <f>2478.204+19.271</f>
    </oc>
    <nc r="D76">
      <f>2478.204+19.271+122.656</f>
    </nc>
  </rcc>
  <rcc rId="9009" sId="2">
    <oc r="E76">
      <f>SUM(D76)/C76*100</f>
    </oc>
    <nc r="E76">
      <f>SUM(D76)/C76*100</f>
    </nc>
  </rcc>
  <rcc rId="9010" sId="2">
    <oc r="B79">
      <f>SUM(B76)-B77-B78</f>
    </oc>
    <nc r="B79">
      <f>SUM(B76)-B77-B78</f>
    </nc>
  </rcc>
  <rcc rId="9011" sId="2">
    <oc r="C79">
      <f>1359.699+75</f>
    </oc>
    <nc r="C79">
      <f>1359.699+75</f>
    </nc>
  </rcc>
  <rcc rId="9012" sId="2">
    <oc r="D79">
      <f>SUM(D76)-D77-D78</f>
    </oc>
    <nc r="D79">
      <f>SUM(D76)-D77-D78</f>
    </nc>
  </rcc>
  <rcc rId="9013" sId="2">
    <oc r="E79">
      <f>SUM(D79)/C79*100</f>
    </oc>
    <nc r="E79">
      <f>SUM(D79)/C79*100</f>
    </nc>
  </rcc>
  <rcc rId="9014" sId="2">
    <oc r="B80">
      <f>44017.8+3035.586+19551.056</f>
    </oc>
    <nc r="B80">
      <f>44017.8+3035.586+19551.056</f>
    </nc>
  </rcc>
  <rcc rId="9015" sId="2">
    <oc r="C80">
      <f>4177.59+44017.8+1240</f>
    </oc>
    <nc r="C80">
      <f>4177.59+44017.8+1240</f>
    </nc>
  </rcc>
  <rcc rId="9016" sId="2">
    <oc r="D80">
      <f>13573.306+14.933</f>
    </oc>
    <nc r="D80">
      <f>14156.006+14.932</f>
    </nc>
  </rcc>
  <rcc rId="9017" sId="2">
    <oc r="E80">
      <f>SUM(D80)/C80*100</f>
    </oc>
    <nc r="E80">
      <f>SUM(D80)/C80*100</f>
    </nc>
  </rcc>
  <rcc rId="9018" sId="2">
    <oc r="E81">
      <f>SUM(D81)/C81*100</f>
    </oc>
    <nc r="E81">
      <f>SUM(D81)/C81*100</f>
    </nc>
  </rcc>
  <rcc rId="9019" sId="2">
    <oc r="B82">
      <f>B5+B14+B23+B35+B42+B49+B56+B61+B63+B66+B68+B73+B74+B75+B81</f>
    </oc>
    <nc r="B82">
      <f>B5+B14+B23+B35+B42+B49+B56+B61+B63+B66+B68+B73+B74+B75+B81</f>
    </nc>
  </rcc>
  <rcc rId="9020" sId="2">
    <oc r="C82">
      <f>C5+C14+C23+C35+C42+C49+C56+C61+C63+C66+C68+C73+C74+C75+C81</f>
    </oc>
    <nc r="C82">
      <f>C5+C14+C23+C35+C42+C49+C56+C61+C63+C66+C68+C73+C74+C75+C81</f>
    </nc>
  </rcc>
  <rcc rId="9021" sId="2">
    <oc r="D82">
      <f>D5+D14+D23+D35+D42+D49+D56+D61+D63+D66+D68+D73+D74+D75+D81</f>
    </oc>
    <nc r="D82">
      <f>D5+D14+D23+D35+D42+D49+D56+D61+D63+D66+D68+D73+D74+D75+D81</f>
    </nc>
  </rcc>
  <rcc rId="9022" sId="2">
    <oc r="E82">
      <f>SUM(D82)/C82*100</f>
    </oc>
    <nc r="E82">
      <f>SUM(D82)/C82*100</f>
    </nc>
  </rcc>
  <rcc rId="9023" sId="2">
    <oc r="B83">
      <f>B6+B15+B24+B36+B43+B50+B57+B64+B69+B76+B74</f>
    </oc>
    <nc r="B83">
      <f>B6+B15+B24+B36+B43+B50+B57+B64+B69+B76+B74</f>
    </nc>
  </rcc>
  <rcc rId="9024" sId="2">
    <oc r="C83">
      <f>C6+C15+C24+C36+C43+C50+C57+C64+C69+C76+C74</f>
    </oc>
    <nc r="C83">
      <f>C6+C15+C24+C36+C43+C50+C57+C64+C69+C76+C74</f>
    </nc>
  </rcc>
  <rcc rId="9025" sId="2">
    <oc r="D83">
      <f>D6+D15+D24+D36+D43+D50+D57+D64+D69+D76+D74</f>
    </oc>
    <nc r="D83">
      <f>D6+D15+D24+D36+D43+D50+D57+D64+D69+D76+D74</f>
    </nc>
  </rcc>
  <rcc rId="9026" sId="2">
    <oc r="E83">
      <f>SUM(D83)/C83*100</f>
    </oc>
    <nc r="E83">
      <f>SUM(D83)/C83*100</f>
    </nc>
  </rcc>
  <rcc rId="9027" sId="2">
    <oc r="B84">
      <f>B7+B16+B25+B37+B44+B51+B77</f>
    </oc>
    <nc r="B84">
      <f>B7+B16+B25+B37+B44+B51+B77</f>
    </nc>
  </rcc>
  <rcc rId="9028" sId="2">
    <oc r="C84">
      <f>C7+C16+C25+C37+C44+C51+C77</f>
    </oc>
    <nc r="C84">
      <f>C7+C16+C25+C37+C44+C51+C77</f>
    </nc>
  </rcc>
  <rcc rId="9029" sId="2">
    <oc r="D84">
      <f>D7+D16+D25+D37+D44+D51+D77</f>
    </oc>
    <nc r="D84">
      <f>D7+D16+D25+D37+D44+D51+D77</f>
    </nc>
  </rcc>
  <rcc rId="9030" sId="2">
    <oc r="E84">
      <f>SUM(D84)/C84*100</f>
    </oc>
    <nc r="E84">
      <f>SUM(D84)/C84*100</f>
    </nc>
  </rcc>
  <rcc rId="9031" sId="2">
    <oc r="B85">
      <f>B8+B17+B26+B38+B45+B52+B78</f>
    </oc>
    <nc r="B85">
      <f>B8+B17+B26+B38+B45+B52+B78</f>
    </nc>
  </rcc>
  <rcc rId="9032" sId="2">
    <oc r="C85">
      <f>C8+C17+C26+C38+C45+C52+C78</f>
    </oc>
    <nc r="C85">
      <f>C8+C17+C26+C38+C45+C52+C78</f>
    </nc>
  </rcc>
  <rcc rId="9033" sId="2">
    <oc r="D85">
      <f>D8+D17+D26+D38+D45+D52+D78</f>
    </oc>
    <nc r="D85">
      <f>D8+D17+D26+D38+D45+D52+D78</f>
    </nc>
  </rcc>
  <rcc rId="9034" sId="2">
    <oc r="E85">
      <f>SUM(D85)/C85*100</f>
    </oc>
    <nc r="E85">
      <f>SUM(D85)/C85*100</f>
    </nc>
  </rcc>
  <rcc rId="9035" sId="2">
    <oc r="B86">
      <f>B70+B11+B20+B29+B39+B46+B53+B58</f>
    </oc>
    <nc r="B86">
      <f>B70+B11+B20+B29+B39+B46+B53+B58</f>
    </nc>
  </rcc>
  <rcc rId="9036" sId="2">
    <oc r="C86">
      <f>C70+C11+C20+C29+C39+C46+C53+C58</f>
    </oc>
    <nc r="C86">
      <f>C70+C11+C20+C29+C39+C46+C53+C58</f>
    </nc>
  </rcc>
  <rcc rId="9037" sId="2">
    <oc r="D86">
      <f>D70+D11+D20+D29+D39+D46+D53+D58</f>
    </oc>
    <nc r="D86">
      <f>D70+D11+D20+D29+D39+D46+D53+D58</f>
    </nc>
  </rcc>
  <rcc rId="9038" sId="2">
    <oc r="E86">
      <f>SUM(D86)/C86*100</f>
    </oc>
    <nc r="E86">
      <f>SUM(D86)/C86*100</f>
    </nc>
  </rcc>
  <rcc rId="9039" sId="2">
    <oc r="B87">
      <f>B83-B84-B85-B86</f>
    </oc>
    <nc r="B87">
      <f>B83-B84-B85-B86</f>
    </nc>
  </rcc>
  <rcc rId="9040" sId="2">
    <oc r="C87">
      <f>C83-C84-C85-C86</f>
    </oc>
    <nc r="C87">
      <f>C83-C84-C85-C86</f>
    </nc>
  </rcc>
  <rcc rId="9041" sId="2">
    <oc r="D87">
      <f>D83-D84-D85-D86</f>
    </oc>
    <nc r="D87">
      <f>D83-D84-D85-D86</f>
    </nc>
  </rcc>
  <rcc rId="9042" sId="2">
    <oc r="E87">
      <f>SUM(D87)/C87*100</f>
    </oc>
    <nc r="E87">
      <f>SUM(D87)/C87*100</f>
    </nc>
  </rcc>
  <rcc rId="9043" sId="2">
    <oc r="B88">
      <f>B13+B22+B41+B34+B55+B60+B62+B65+B67+B72+B80+B48</f>
    </oc>
    <nc r="B88">
      <f>B13+B22+B41+B34+B55+B60+B62+B65+B67+B72+B80+B48</f>
    </nc>
  </rcc>
  <rcc rId="9044" sId="2">
    <oc r="C88">
      <f>C13+C22+C41+C34+C55+C60+C62+C65+C67+C72+C80+C48</f>
    </oc>
    <nc r="C88">
      <f>C13+C22+C41+C34+C55+C60+C62+C65+C67+C72+C80+C48</f>
    </nc>
  </rcc>
  <rcc rId="9045" sId="2">
    <oc r="D88">
      <f>D13+D22+D41+D34+D55+D60+D62+D65+D67+D72+D80+D48</f>
    </oc>
    <nc r="D88">
      <f>D13+D22+D41+D34+D55+D60+D62+D65+D67+D72+D80+D48</f>
    </nc>
  </rcc>
  <rcc rId="9046" sId="2">
    <oc r="E88">
      <f>SUM(D88)/C88*100</f>
    </oc>
    <nc r="E88">
      <f>SUM(D88)/C88*100</f>
    </nc>
  </rcc>
  <rcc rId="9047" sId="2">
    <oc r="B89">
      <f>SUM(B81)</f>
    </oc>
    <nc r="B89">
      <f>SUM(B81)</f>
    </nc>
  </rcc>
  <rcc rId="9048" sId="2">
    <oc r="C89">
      <f>SUM(C81)</f>
    </oc>
    <nc r="C89">
      <f>SUM(C81)</f>
    </nc>
  </rcc>
  <rcc rId="9049" sId="2">
    <oc r="D89">
      <f>SUM(D81)</f>
    </oc>
    <nc r="D89">
      <f>SUM(D81)</f>
    </nc>
  </rcc>
  <rcc rId="9050" sId="2">
    <oc r="E89">
      <f>SUM(D89)/C89*100</f>
    </oc>
    <nc r="E89">
      <f>SUM(D89)/C89*100</f>
    </nc>
  </rcc>
  <rcc rId="9051" sId="2">
    <oc r="B90">
      <f>SUM(B73)</f>
    </oc>
    <nc r="B90">
      <f>SUM(B73)</f>
    </nc>
  </rcc>
  <rcc rId="9052" sId="2">
    <oc r="C90">
      <f>SUM(C73)</f>
    </oc>
    <nc r="C90">
      <f>SUM(C73)</f>
    </nc>
  </rcc>
  <rcc rId="9053" sId="2">
    <oc r="E90">
      <f>SUM(D90)/C90*100</f>
    </oc>
    <nc r="E90">
      <f>SUM(D90)/C90*100</f>
    </nc>
  </rcc>
  <rcc rId="9054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18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19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8119" sId="1">
    <oc r="G56">
      <f>G57+G60</f>
    </oc>
    <nc r="G56"/>
  </rcc>
  <rcc rId="8120" sId="1" numFmtId="4">
    <oc r="G57">
      <v>98913.156839999996</v>
    </oc>
    <nc r="G57"/>
  </rcc>
  <rcc rId="8121" sId="1" numFmtId="4">
    <oc r="G58">
      <v>16736.300080000001</v>
    </oc>
    <nc r="G58"/>
  </rcc>
  <rcc rId="8122" sId="1">
    <oc r="G59">
      <f>SUM(G57)-G58</f>
    </oc>
    <nc r="G59"/>
  </rcc>
  <rcc rId="8123" sId="1" numFmtId="4">
    <oc r="G60">
      <v>49197.301359999998</v>
    </oc>
    <nc r="G60"/>
  </rcc>
  <rcc rId="8124" sId="1">
    <oc r="G63">
      <f>SUM(G64:G65)</f>
    </oc>
    <nc r="G63"/>
  </rcc>
  <rcc rId="8125" sId="1" numFmtId="4">
    <oc r="G64">
      <v>47267.707569999999</v>
    </oc>
    <nc r="G64"/>
  </rcc>
  <rcc rId="8126" sId="1" numFmtId="4">
    <oc r="G65">
      <v>30930.576349999999</v>
    </oc>
    <nc r="G65"/>
  </rcc>
  <rcc rId="8127" sId="1">
    <oc r="G66">
      <f>SUM(G67:G67)</f>
    </oc>
    <nc r="G66"/>
  </rcc>
  <rcc rId="8128" sId="1" numFmtId="4">
    <oc r="G67">
      <v>3480</v>
    </oc>
    <nc r="G67"/>
  </rcc>
  <rfmt sheetId="1" sqref="G55:G74" start="0" length="0">
    <dxf>
      <border>
        <left/>
      </border>
    </dxf>
  </rfmt>
  <rfmt sheetId="1" sqref="G55:G74" start="0" length="0">
    <dxf>
      <border>
        <right/>
      </border>
    </dxf>
  </rfmt>
  <rfmt sheetId="1" sqref="G55:G74">
    <dxf>
      <fill>
        <patternFill patternType="none">
          <bgColor auto="1"/>
        </patternFill>
      </fill>
    </dxf>
  </rfmt>
  <rcc rId="8129" sId="2">
    <oc r="B5">
      <f>B6+B13</f>
    </oc>
    <nc r="B5">
      <f>B6+B13</f>
    </nc>
  </rcc>
  <rcc rId="8130" sId="2">
    <oc r="C5">
      <f>C6+C13</f>
    </oc>
    <nc r="C5">
      <f>C6+C13</f>
    </nc>
  </rcc>
  <rcc rId="8131" sId="2">
    <oc r="D5">
      <f>D6+D13</f>
    </oc>
    <nc r="D5">
      <f>D6+D13</f>
    </nc>
  </rcc>
  <rcc rId="8132" sId="2">
    <oc r="E5">
      <f>SUM(D5)/C5*100</f>
    </oc>
    <nc r="E5">
      <f>SUM(D5)/C5*100</f>
    </nc>
  </rcc>
  <rcc rId="8133" sId="2" numFmtId="4">
    <oc r="B6">
      <f>1024310.9048+222.63</f>
    </oc>
    <nc r="B6">
      <v>1028581.437</v>
    </nc>
  </rcc>
  <rcc rId="8134" sId="2" numFmtId="4">
    <oc r="C6">
      <f>634421.297+137.56</f>
    </oc>
    <nc r="C6">
      <v>679553.80599999998</v>
    </nc>
  </rcc>
  <rcc rId="8135" sId="2">
    <oc r="D6">
      <f>581578.477+94.12</f>
    </oc>
    <nc r="D6">
      <f>583079.453+1250.891+103.17</f>
    </nc>
  </rcc>
  <rcc rId="8136" sId="2">
    <oc r="E6">
      <f>SUM(D6)/C6*100</f>
    </oc>
    <nc r="E6">
      <f>SUM(D6)/C6*100</f>
    </nc>
  </rcc>
  <rcc rId="8137" sId="2" numFmtId="4">
    <oc r="B7">
      <v>667894.15300000005</v>
    </oc>
    <nc r="B7">
      <v>670548.90599999996</v>
    </nc>
  </rcc>
  <rcc rId="8138" sId="2" numFmtId="4">
    <oc r="C7">
      <v>417057.63199999998</v>
    </oc>
    <nc r="C7">
      <v>446382.24900000001</v>
    </nc>
  </rcc>
  <rcc rId="8139" sId="2" numFmtId="4">
    <oc r="D7">
      <v>385826.75222000002</v>
    </oc>
    <nc r="D7">
      <f>385850.847+40.61</f>
    </nc>
  </rcc>
  <rcc rId="8140" sId="2">
    <oc r="E7">
      <f>SUM(D7)/C7*100</f>
    </oc>
    <nc r="E7">
      <f>SUM(D7)/C7*100</f>
    </nc>
  </rcc>
  <rcc rId="8141" sId="2" numFmtId="4">
    <oc r="B8">
      <v>146936.71799999999</v>
    </oc>
    <nc r="B8">
      <v>147520.764</v>
    </nc>
  </rcc>
  <rcc rId="8142" sId="2" numFmtId="4">
    <oc r="C8">
      <v>92252.3</v>
    </oc>
    <nc r="C8">
      <v>98696.320000000007</v>
    </nc>
  </rcc>
  <rcc rId="8143" sId="2" numFmtId="4">
    <oc r="D8">
      <v>85777.737550000005</v>
    </oc>
    <nc r="D8">
      <f>85783.038+8.934</f>
    </nc>
  </rcc>
  <rcc rId="8144" sId="2">
    <oc r="E8">
      <f>SUM(D8)/C8*100</f>
    </oc>
    <nc r="E8">
      <f>SUM(D8)/C8*100</f>
    </nc>
  </rcc>
  <rcc rId="8145" sId="2" numFmtId="4">
    <oc r="C9">
      <v>74.554000000000002</v>
    </oc>
    <nc r="C9">
      <v>173.43799999999999</v>
    </nc>
  </rcc>
  <rcc rId="8146" sId="2" numFmtId="4">
    <oc r="D9">
      <v>20.38476</v>
    </oc>
    <nc r="D9">
      <v>20.385000000000002</v>
    </nc>
  </rcc>
  <rcc rId="8147" sId="2">
    <oc r="E9">
      <f>SUM(D9)/C9*100</f>
    </oc>
    <nc r="E9">
      <f>SUM(D9)/C9*100</f>
    </nc>
  </rcc>
  <rcc rId="8148" sId="2" numFmtId="4">
    <oc r="C10">
      <v>27237.597000000002</v>
    </oc>
    <nc r="C10">
      <v>30078.421999999999</v>
    </nc>
  </rcc>
  <rcc rId="8149" sId="2" numFmtId="4">
    <oc r="D10">
      <v>25161.639869999999</v>
    </oc>
    <nc r="D10">
      <f>25842.861+53.077</f>
    </nc>
  </rcc>
  <rcc rId="8150" sId="2">
    <oc r="E10">
      <f>SUM(D10)/C10*100</f>
    </oc>
    <nc r="E10">
      <f>SUM(D10)/C10*100</f>
    </nc>
  </rcc>
  <rcc rId="8151" sId="2" numFmtId="4">
    <oc r="C11">
      <v>50468.398999999998</v>
    </oc>
    <nc r="C11">
      <v>51344.311000000002</v>
    </nc>
  </rcc>
  <rcc rId="8152" sId="2" numFmtId="4">
    <oc r="D11">
      <v>47908.168409999998</v>
    </oc>
    <nc r="D11">
      <f>48153.555+86.795</f>
    </nc>
  </rcc>
  <rcc rId="8153" sId="2">
    <oc r="E11">
      <f>SUM(D11)/C11*100</f>
    </oc>
    <nc r="E11">
      <f>SUM(D11)/C11*100</f>
    </nc>
  </rcc>
  <rcc rId="8154" sId="2">
    <oc r="B12">
      <f>SUM(B6)-B7-B8-B9-B10-B11</f>
    </oc>
    <nc r="B12">
      <f>SUM(B6)-B7-B8-B9-B10-B11</f>
    </nc>
  </rcc>
  <rcc rId="8155" sId="2">
    <oc r="C12">
      <f>SUM(C6)-C7-C8-C9-C10-C11</f>
    </oc>
    <nc r="C12">
      <f>SUM(C6)-C7-C8-C9-C10-C11</f>
    </nc>
  </rcc>
  <rcc rId="8156" sId="2">
    <oc r="D12">
      <f>SUM(D6)-D7-D8-D9-D10-D11</f>
    </oc>
    <nc r="D12">
      <f>SUM(D6)-D7-D8-D9-D10-D11</f>
    </nc>
  </rcc>
  <rcc rId="8157" sId="2">
    <oc r="E12">
      <f>SUM(D12)/C12*100</f>
    </oc>
    <nc r="E12">
      <f>SUM(D12)/C12*100</f>
    </nc>
  </rcc>
  <rcc rId="8158" sId="2" numFmtId="4">
    <oc r="C13">
      <v>62431.078750000001</v>
    </oc>
    <nc r="C13">
      <v>77741.866999999998</v>
    </nc>
  </rcc>
  <rcc rId="8159" sId="2" numFmtId="4">
    <oc r="D13">
      <v>29476.30299</v>
    </oc>
    <nc r="D13">
      <f>31643.629+4179.065</f>
    </nc>
  </rcc>
  <rcc rId="8160" sId="2">
    <oc r="E13">
      <f>SUM(D13)/C13*100</f>
    </oc>
    <nc r="E13">
      <f>SUM(D13)/C13*100</f>
    </nc>
  </rcc>
  <rcc rId="8161" sId="2">
    <oc r="B14">
      <f>B15+B22</f>
    </oc>
    <nc r="B14">
      <f>B15+B22</f>
    </nc>
  </rcc>
  <rcc rId="8162" sId="2">
    <oc r="C14">
      <f>C15+C22</f>
    </oc>
    <nc r="C14">
      <f>C15+C22</f>
    </nc>
  </rcc>
  <rcc rId="8163" sId="2">
    <oc r="D14">
      <f>D15+D22</f>
    </oc>
    <nc r="D14">
      <f>D15+D22</f>
    </nc>
  </rcc>
  <rcc rId="8164" sId="2">
    <oc r="E14">
      <f>SUM(D14)/C14*100</f>
    </oc>
    <nc r="E14">
      <f>SUM(D14)/C14*100</f>
    </nc>
  </rcc>
  <rcc rId="8165" sId="2">
    <oc r="B15">
      <f>474430.91398+29125.5</f>
    </oc>
    <nc r="B15">
      <f>474430.91398+29125.5</f>
    </nc>
  </rcc>
  <rcc rId="8166" sId="2">
    <oc r="C15">
      <f>274562.95798+16989.875</f>
    </oc>
    <nc r="C15">
      <f>312146.061+19417</f>
    </nc>
  </rcc>
  <rcc rId="8167" sId="2">
    <oc r="D15">
      <f>268709.78522+16989.875</f>
    </oc>
    <nc r="D15">
      <f>270555.593+1127.562+16989.875</f>
    </nc>
  </rcc>
  <rcc rId="8168" sId="2">
    <oc r="E15">
      <f>SUM(D15)/C15*100</f>
    </oc>
    <nc r="E15">
      <f>SUM(D15)/C15*100</f>
    </nc>
  </rcc>
  <rcc rId="8169" sId="2">
    <oc r="B21">
      <f>SUM(B15)-B16-B17-B18-B19-B20</f>
    </oc>
    <nc r="B21">
      <f>SUM(B15)-B16-B17-B18-B19-B20</f>
    </nc>
  </rcc>
  <rcc rId="8170" sId="2">
    <oc r="C21">
      <f>SUM(C15)-C16-C17-C18-C19-C20</f>
    </oc>
    <nc r="C21">
      <f>SUM(C15)-C16-C17-C18-C19-C20</f>
    </nc>
  </rcc>
  <rcc rId="8171" sId="2">
    <oc r="D21">
      <f>SUM(D15)-D16-D17-D18-D19-D20</f>
    </oc>
    <nc r="D21">
      <f>SUM(D15)-D16-D17-D18-D19-D20</f>
    </nc>
  </rcc>
  <rcc rId="8172" sId="2">
    <oc r="E21">
      <f>SUM(D21)/C21*100</f>
    </oc>
    <nc r="E21">
      <f>SUM(D21)/C21*100</f>
    </nc>
  </rcc>
  <rcc rId="8173" sId="2" numFmtId="4">
    <oc r="C22">
      <v>21088.053</v>
    </oc>
    <nc r="C22">
      <v>22717.287</v>
    </nc>
  </rcc>
  <rcc rId="8174" sId="2" numFmtId="4">
    <oc r="D22">
      <v>10679.707979999999</v>
    </oc>
    <nc r="D22">
      <f>10989.708+1756.842</f>
    </nc>
  </rcc>
  <rcc rId="8175" sId="2">
    <oc r="E22">
      <f>SUM(D22)/C22*100</f>
    </oc>
    <nc r="E22">
      <f>SUM(D22)/C22*100</f>
    </nc>
  </rcc>
  <rcc rId="8176" sId="2">
    <oc r="B23">
      <f>B24+B34</f>
    </oc>
    <nc r="B23">
      <f>B24+B34</f>
    </nc>
  </rcc>
  <rcc rId="8177" sId="2">
    <oc r="C23">
      <f>C24+C34</f>
    </oc>
    <nc r="C23">
      <f>C24+C34</f>
    </nc>
  </rcc>
  <rcc rId="8178" sId="2">
    <oc r="D23">
      <f>D24+D34</f>
    </oc>
    <nc r="D23">
      <f>D24+D34</f>
    </nc>
  </rcc>
  <rcc rId="8179" sId="2">
    <oc r="E23">
      <f>SUM(D23)/C23*100</f>
    </oc>
    <nc r="E23">
      <f>SUM(D23)/C23*100</f>
    </nc>
  </rcc>
  <rcc rId="8180" sId="2">
    <oc r="B24">
      <f>887858.45+41786</f>
    </oc>
    <nc r="B24">
      <f>887858.45+41786</f>
    </nc>
  </rcc>
  <rcc rId="8181" sId="2" numFmtId="4">
    <oc r="C24">
      <f>617202.69+23745.145</f>
    </oc>
    <nc r="C24">
      <v>708449.20600000001</v>
    </nc>
  </rcc>
  <rcc rId="8182" sId="2" numFmtId="4">
    <oc r="D24">
      <v>623398.06900000002</v>
    </oc>
    <nc r="D24">
      <f>626800.419+16.625</f>
    </nc>
  </rcc>
  <rcc rId="8183" sId="2">
    <oc r="E24">
      <f>SUM(D24)/C24*100</f>
    </oc>
    <nc r="E24">
      <f>SUM(D24)/C24*100</f>
    </nc>
  </rcc>
  <rcc rId="8184" sId="2" numFmtId="4">
    <oc r="C25">
      <v>13262.066000000001</v>
    </oc>
    <nc r="C25">
      <v>15177.955</v>
    </nc>
  </rcc>
  <rcc rId="8185" sId="2" numFmtId="4">
    <oc r="D25">
      <v>12582.343999999999</v>
    </oc>
    <nc r="D25">
      <v>12711.588</v>
    </nc>
  </rcc>
  <rcc rId="8186" sId="2">
    <oc r="E25">
      <f>SUM(D25)/C25*100</f>
    </oc>
    <nc r="E25">
      <f>SUM(D25)/C25*100</f>
    </nc>
  </rcc>
  <rcc rId="8187" sId="2" numFmtId="4">
    <oc r="C26">
      <v>2910.9160000000002</v>
    </oc>
    <nc r="C26">
      <v>3327.35</v>
    </nc>
  </rcc>
  <rcc rId="8188" sId="2" numFmtId="4">
    <oc r="D26">
      <v>2769.4070000000002</v>
    </oc>
    <nc r="D26">
      <v>2797.7979999999998</v>
    </nc>
  </rcc>
  <rcc rId="8189" sId="2">
    <oc r="E26">
      <f>SUM(D26)/C26*100</f>
    </oc>
    <nc r="E26">
      <f>SUM(D26)/C26*100</f>
    </nc>
  </rcc>
  <rcc rId="8190" sId="2" numFmtId="4">
    <oc r="C27">
      <v>71.825000000000003</v>
    </oc>
    <nc r="C27">
      <v>75.575000000000003</v>
    </nc>
  </rcc>
  <rcc rId="8191" sId="2">
    <oc r="E27">
      <f>SUM(D27)/C27*100</f>
    </oc>
    <nc r="E27">
      <f>SUM(D27)/C27*100</f>
    </nc>
  </rcc>
  <rcc rId="8192" sId="2" numFmtId="4">
    <oc r="C28">
      <v>182.024</v>
    </oc>
    <nc r="C28">
      <v>209.506</v>
    </nc>
  </rcc>
  <rcc rId="8193" sId="2" numFmtId="4">
    <oc r="D28">
      <v>180.06800000000001</v>
    </oc>
    <nc r="D28">
      <v>192.34</v>
    </nc>
  </rcc>
  <rcc rId="8194" sId="2">
    <oc r="E28">
      <f>SUM(D28)/C28*100</f>
    </oc>
    <nc r="E28">
      <f>SUM(D28)/C28*100</f>
    </nc>
  </rcc>
  <rcc rId="8195" sId="2" numFmtId="4">
    <oc r="C29">
      <v>810.72900000000004</v>
    </oc>
    <nc r="C29">
      <v>844.59100000000001</v>
    </nc>
  </rcc>
  <rcc rId="8196" sId="2" numFmtId="4">
    <oc r="D29">
      <v>645.88099999999997</v>
    </oc>
    <nc r="D29">
      <v>664.03599999999994</v>
    </nc>
  </rcc>
  <rcc rId="8197" sId="2">
    <oc r="E29">
      <f>SUM(D29)/C29*100</f>
    </oc>
    <nc r="E29">
      <f>SUM(D29)/C29*100</f>
    </nc>
  </rcc>
  <rcc rId="8198" sId="2">
    <oc r="B30">
      <f>SUM(B24)-B25-B26-B27-B28-B29</f>
    </oc>
    <nc r="B30">
      <f>SUM(B24)-B25-B26-B27-B28-B29</f>
    </nc>
  </rcc>
  <rcc rId="8199" sId="2">
    <oc r="C30">
      <f>SUM(C24)-C25-C26-C27-C28-C29</f>
    </oc>
    <nc r="C30">
      <f>SUM(C24)-C25-C26-C27-C28-C29</f>
    </nc>
  </rcc>
  <rcc rId="8200" sId="2">
    <oc r="D30">
      <f>SUM(D24)-D25-D26-D27-D28-D29</f>
    </oc>
    <nc r="D30">
      <f>SUM(D24)-D25-D26-D27-D28-D29</f>
    </nc>
  </rcc>
  <rcc rId="8201" sId="2">
    <oc r="E30">
      <f>SUM(D30)/C30*100</f>
    </oc>
    <nc r="E30">
      <f>SUM(D30)/C30*100</f>
    </nc>
  </rcc>
  <rcc rId="8202" sId="2">
    <oc r="B31">
      <f>SUM(B32:B33)</f>
    </oc>
    <nc r="B31">
      <f>SUM(B32:B33)</f>
    </nc>
  </rcc>
  <rcc rId="8203" sId="2">
    <oc r="C31">
      <f>SUM(C32:C33)</f>
    </oc>
    <nc r="C31">
      <f>SUM(C32:C33)</f>
    </nc>
  </rcc>
  <rcc rId="8204" sId="2">
    <oc r="D31">
      <f>SUM(D32:D33)</f>
    </oc>
    <nc r="D31">
      <f>SUM(D32:D33)</f>
    </nc>
  </rcc>
  <rcc rId="8205" sId="2">
    <oc r="E31">
      <f>SUM(D31)/C31*100</f>
    </oc>
    <nc r="E31">
      <f>SUM(D31)/C31*100</f>
    </nc>
  </rcc>
  <rcc rId="8206" sId="2" numFmtId="4">
    <oc r="C32">
      <v>295979.86599999998</v>
    </oc>
    <nc r="C32">
      <v>339996.16600000003</v>
    </nc>
  </rcc>
  <rcc rId="8207" sId="2">
    <oc r="E32">
      <f>SUM(D32)/C32*100</f>
    </oc>
    <nc r="E32">
      <f>SUM(D32)/C32*100</f>
    </nc>
  </rcc>
  <rcc rId="8208" sId="2" numFmtId="4">
    <oc r="C33">
      <v>278296.89600000001</v>
    </oc>
    <nc r="C33">
      <v>294330.12199999997</v>
    </nc>
  </rcc>
  <rcc rId="8209" sId="2" numFmtId="4">
    <oc r="D33">
      <v>277526.16499999998</v>
    </oc>
    <nc r="D33">
      <v>279731.67700000003</v>
    </nc>
  </rcc>
  <rcc rId="8210" sId="2">
    <oc r="E33">
      <f>SUM(D33)/C33*100</f>
    </oc>
    <nc r="E33">
      <f>SUM(D33)/C33*100</f>
    </nc>
  </rcc>
  <rcc rId="8211" sId="2" numFmtId="4">
    <oc r="C34">
      <v>4398.3239999999996</v>
    </oc>
    <nc r="C34">
      <v>4734.0079999999998</v>
    </nc>
  </rcc>
  <rcc rId="8212" sId="2">
    <oc r="E34">
      <f>SUM(D34)/C34*100</f>
    </oc>
    <nc r="E34">
      <f>SUM(D34)/C34*100</f>
    </nc>
  </rcc>
  <rcc rId="8213" sId="2">
    <oc r="B35">
      <f>B36+B41</f>
    </oc>
    <nc r="B35">
      <f>B36+B41</f>
    </nc>
  </rcc>
  <rcc rId="8214" sId="2">
    <oc r="C35">
      <f>C36+C41</f>
    </oc>
    <nc r="C35">
      <f>C36+C41</f>
    </nc>
  </rcc>
  <rcc rId="8215" sId="2">
    <oc r="D35">
      <f>D36+D41</f>
    </oc>
    <nc r="D35">
      <f>D36+D41</f>
    </nc>
  </rcc>
  <rcc rId="8216" sId="2">
    <oc r="E35">
      <f>SUM(D35)/C35*100</f>
    </oc>
    <nc r="E35">
      <f>SUM(D35)/C35*100</f>
    </nc>
  </rcc>
  <rcc rId="8217" sId="2" numFmtId="4">
    <oc r="C36">
      <v>74849.433999999994</v>
    </oc>
    <nc r="C36">
      <v>82388.073000000004</v>
    </nc>
  </rcc>
  <rcc rId="8218" sId="2" numFmtId="4">
    <oc r="D36">
      <v>68494.442930000005</v>
    </oc>
    <nc r="D36">
      <f>68646.095+68.702</f>
    </nc>
  </rcc>
  <rcc rId="8219" sId="2">
    <oc r="E36">
      <f>SUM(D36)/C36*100</f>
    </oc>
    <nc r="E36">
      <f>SUM(D36)/C36*100</f>
    </nc>
  </rcc>
  <rcc rId="8220" sId="2" numFmtId="4">
    <oc r="C37">
      <v>37238.362999999998</v>
    </oc>
    <nc r="C37">
      <v>40946.656999999999</v>
    </nc>
  </rcc>
  <rcc rId="8221" sId="2">
    <oc r="E37">
      <f>SUM(D37)/C37*100</f>
    </oc>
    <nc r="E37">
      <f>SUM(D37)/C37*100</f>
    </nc>
  </rcc>
  <rcc rId="8222" sId="2" numFmtId="4">
    <oc r="C38">
      <v>8336.4390000000003</v>
    </oc>
    <nc r="C38">
      <v>9158.6720000000005</v>
    </nc>
  </rcc>
  <rcc rId="8223" sId="2" numFmtId="4">
    <oc r="D38">
      <v>7965.1256700000004</v>
    </oc>
    <nc r="D38">
      <v>7965.1260000000002</v>
    </nc>
  </rcc>
  <rcc rId="8224" sId="2">
    <oc r="E38">
      <f>SUM(D38)/C38*100</f>
    </oc>
    <nc r="E38">
      <f>SUM(D38)/C38*100</f>
    </nc>
  </rcc>
  <rcc rId="8225" sId="2" numFmtId="4">
    <oc r="C39">
      <v>3906.431</v>
    </oc>
    <nc r="C39">
      <v>4026.4409999999998</v>
    </nc>
  </rcc>
  <rcc rId="8226" sId="2" numFmtId="4">
    <oc r="D39">
      <v>3321.5281</v>
    </oc>
    <nc r="D39">
      <f>3358.535+21.043</f>
    </nc>
  </rcc>
  <rcc rId="8227" sId="2">
    <oc r="E39">
      <f>SUM(D39)/C39*100</f>
    </oc>
    <nc r="E39">
      <f>SUM(D39)/C39*100</f>
    </nc>
  </rcc>
  <rcc rId="8228" sId="2">
    <oc r="B40">
      <f>SUM(B36)-B37-B38-B39</f>
    </oc>
    <nc r="B40">
      <f>SUM(B36)-B37-B38-B39</f>
    </nc>
  </rcc>
  <rcc rId="8229" sId="2">
    <oc r="C40">
      <f>SUM(C36)-C37-C38-C39</f>
    </oc>
    <nc r="C40">
      <f>SUM(C36)-C37-C38-C39</f>
    </nc>
  </rcc>
  <rcc rId="8230" sId="2">
    <oc r="D40">
      <f>SUM(D36)-D37-D38-D39</f>
    </oc>
    <nc r="D40">
      <f>SUM(D36)-D37-D38-D39</f>
    </nc>
  </rcc>
  <rcc rId="8231" sId="2">
    <oc r="E40">
      <f>SUM(D40)/C40*100</f>
    </oc>
    <nc r="E40">
      <f>SUM(D40)/C40*100</f>
    </nc>
  </rcc>
  <rcc rId="8232" sId="2" numFmtId="4">
    <oc r="C41">
      <v>4719.8980000000001</v>
    </oc>
    <nc r="C41">
      <v>9389.8979999999992</v>
    </nc>
  </rcc>
  <rcc rId="8233" sId="2" numFmtId="4">
    <oc r="D41">
      <v>2813.65904</v>
    </oc>
    <nc r="D41">
      <v>3243.1080000000002</v>
    </nc>
  </rcc>
  <rcc rId="8234" sId="2">
    <oc r="E41">
      <f>SUM(D41)/C41*100</f>
    </oc>
    <nc r="E41">
      <f>SUM(D41)/C41*100</f>
    </nc>
  </rcc>
  <rcc rId="8235" sId="2">
    <oc r="B42">
      <f>B43+B48</f>
    </oc>
    <nc r="B42">
      <f>B43+B48</f>
    </nc>
  </rcc>
  <rcc rId="8236" sId="2">
    <oc r="C42">
      <f>C43+C48</f>
    </oc>
    <nc r="C42">
      <f>C43+C48</f>
    </nc>
  </rcc>
  <rcc rId="8237" sId="2">
    <oc r="D42">
      <f>D43+D48</f>
    </oc>
    <nc r="D42">
      <f>D43+D48</f>
    </nc>
  </rcc>
  <rcc rId="8238" sId="2">
    <oc r="E42">
      <f>SUM(D42)/C42*100</f>
    </oc>
    <nc r="E42">
      <f>SUM(D42)/C42*100</f>
    </nc>
  </rcc>
  <rcc rId="8239" sId="2" numFmtId="4">
    <oc r="C43">
      <v>48830.321000000004</v>
    </oc>
    <nc r="C43">
      <v>54448.277999999998</v>
    </nc>
  </rcc>
  <rcc rId="8240" sId="2" numFmtId="4">
    <oc r="D43">
      <v>42445.405610000002</v>
    </oc>
    <nc r="D43">
      <v>42984.894</v>
    </nc>
  </rcc>
  <rcc rId="8241" sId="2">
    <oc r="E43">
      <f>SUM(D43)/C43*100</f>
    </oc>
    <nc r="E43">
      <f>SUM(D43)/C43*100</f>
    </nc>
  </rcc>
  <rcc rId="8242" sId="2" numFmtId="4">
    <oc r="C44">
      <v>21650.977999999999</v>
    </oc>
    <nc r="C44">
      <v>24804.954000000002</v>
    </nc>
  </rcc>
  <rcc rId="8243" sId="2" numFmtId="4">
    <oc r="D44">
      <v>20733.304090000001</v>
    </oc>
    <nc r="D44">
      <v>20733.304</v>
    </nc>
  </rcc>
  <rcc rId="8244" sId="2">
    <oc r="E44">
      <f>SUM(D44)/C44*100</f>
    </oc>
    <nc r="E44">
      <f>SUM(D44)/C44*100</f>
    </nc>
  </rcc>
  <rcc rId="8245" sId="2" numFmtId="4">
    <oc r="C45">
      <v>4769.3119999999999</v>
    </oc>
    <nc r="C45">
      <v>5463.5</v>
    </nc>
  </rcc>
  <rcc rId="8246" sId="2" numFmtId="4">
    <oc r="D45">
      <v>4543.4783699999998</v>
    </oc>
    <nc r="D45">
      <v>4543.4780000000001</v>
    </nc>
  </rcc>
  <rcc rId="8247" sId="2">
    <oc r="E45">
      <f>SUM(D45)/C45*100</f>
    </oc>
    <nc r="E45">
      <f>SUM(D45)/C45*100</f>
    </nc>
  </rcc>
  <rcc rId="8248" sId="2" numFmtId="4">
    <oc r="C46">
      <v>3324.636</v>
    </oc>
    <nc r="C46">
      <v>3508.3670000000002</v>
    </nc>
  </rcc>
  <rcc rId="8249" sId="2" numFmtId="4">
    <oc r="D46">
      <v>2851.48254</v>
    </oc>
    <nc r="D46">
      <v>2884.25</v>
    </nc>
  </rcc>
  <rcc rId="8250" sId="2">
    <oc r="E46">
      <f>SUM(D46)/C46*100</f>
    </oc>
    <nc r="E46">
      <f>SUM(D46)/C46*100</f>
    </nc>
  </rcc>
  <rcc rId="8251" sId="2">
    <oc r="B47">
      <f>SUM(B43)-B44-B45-B46</f>
    </oc>
    <nc r="B47">
      <f>SUM(B43)-B44-B45-B46</f>
    </nc>
  </rcc>
  <rcc rId="8252" sId="2">
    <oc r="C47">
      <f>SUM(C43)-C44-C45-C46</f>
    </oc>
    <nc r="C47">
      <f>SUM(C43)-C44-C45-C46</f>
    </nc>
  </rcc>
  <rcc rId="8253" sId="2">
    <oc r="D47">
      <f>SUM(D43)-D44-D45-D46</f>
    </oc>
    <nc r="D47">
      <f>SUM(D43)-D44-D45-D46</f>
    </nc>
  </rcc>
  <rcc rId="8254" sId="2">
    <oc r="E47">
      <f>SUM(D47)/C47*100</f>
    </oc>
    <nc r="E47">
      <f>SUM(D47)/C47*100</f>
    </nc>
  </rcc>
  <rcc rId="8255" sId="2" numFmtId="4">
    <oc r="C48">
      <v>21660.49</v>
    </oc>
    <nc r="C48">
      <v>25678.134999999998</v>
    </nc>
  </rcc>
  <rcc rId="8256" sId="2" numFmtId="4">
    <oc r="D48">
      <v>10557.508089999999</v>
    </oc>
    <nc r="D48">
      <f>10972.733+30</f>
    </nc>
  </rcc>
  <rcc rId="8257" sId="2">
    <oc r="E48">
      <f>SUM(D48)/C48*100</f>
    </oc>
    <nc r="E48">
      <f>SUM(D48)/C48*100</f>
    </nc>
  </rcc>
  <rcc rId="8258" sId="2">
    <oc r="B49">
      <f>B50+B55</f>
    </oc>
    <nc r="B49">
      <f>B50+B55</f>
    </nc>
  </rcc>
  <rcc rId="8259" sId="2">
    <oc r="C49">
      <f>C50+C55</f>
    </oc>
    <nc r="C49">
      <f>C50+C55</f>
    </nc>
  </rcc>
  <rcc rId="8260" sId="2">
    <oc r="D49">
      <f>D50+D55</f>
    </oc>
    <nc r="D49">
      <f>D50+D55</f>
    </nc>
  </rcc>
  <rcc rId="8261" sId="2">
    <oc r="E49">
      <f>SUM(D49)/C49*100</f>
    </oc>
    <nc r="E49">
      <f>SUM(D49)/C49*100</f>
    </nc>
  </rcc>
  <rcc rId="8262" sId="2" numFmtId="4">
    <oc r="C50">
      <v>77488.774999999994</v>
    </oc>
    <nc r="C50">
      <v>90480.2</v>
    </nc>
  </rcc>
  <rcc rId="8263" sId="2" numFmtId="4">
    <oc r="D50">
      <v>72077.591329999996</v>
    </oc>
    <nc r="D50">
      <v>73514.81</v>
    </nc>
  </rcc>
  <rcc rId="8264" sId="2">
    <oc r="E50">
      <f>SUM(D50)/C50*100</f>
    </oc>
    <nc r="E50">
      <f>SUM(D50)/C50*100</f>
    </nc>
  </rcc>
  <rcc rId="8265" sId="2" numFmtId="4">
    <oc r="C51">
      <v>50648.614000000001</v>
    </oc>
    <nc r="C51">
      <v>59582.349000000002</v>
    </nc>
  </rcc>
  <rcc rId="8266" sId="2" numFmtId="4">
    <oc r="D51">
      <v>49442.003709999997</v>
    </oc>
    <nc r="D51">
      <v>50105.254000000001</v>
    </nc>
  </rcc>
  <rcc rId="8267" sId="2">
    <oc r="E51">
      <f>SUM(D51)/C51*100</f>
    </oc>
    <nc r="E51">
      <f>SUM(D51)/C51*100</f>
    </nc>
  </rcc>
  <rcc rId="8268" sId="2" numFmtId="4">
    <oc r="C52">
      <v>11199.495000000001</v>
    </oc>
    <nc r="C52">
      <v>13173.519</v>
    </nc>
  </rcc>
  <rcc rId="8269" sId="2" numFmtId="4">
    <oc r="D52">
      <v>10755.810750000001</v>
    </oc>
    <nc r="D52">
      <v>10919.107</v>
    </nc>
  </rcc>
  <rcc rId="8270" sId="2">
    <oc r="E52">
      <f>SUM(D52)/C52*100</f>
    </oc>
    <nc r="E52">
      <f>SUM(D52)/C52*100</f>
    </nc>
  </rcc>
  <rcc rId="8271" sId="2" numFmtId="4">
    <oc r="C53">
      <v>2947.2220000000002</v>
    </oc>
    <nc r="C53">
      <v>3099.366</v>
    </nc>
  </rcc>
  <rcc rId="8272" sId="2" numFmtId="4">
    <oc r="D53">
      <v>2564.0244200000002</v>
    </oc>
    <nc r="D53">
      <v>2666.6370000000002</v>
    </nc>
  </rcc>
  <rcc rId="8273" sId="2">
    <oc r="E53">
      <f>SUM(D53)/C53*100</f>
    </oc>
    <nc r="E53">
      <f>SUM(D53)/C53*100</f>
    </nc>
  </rcc>
  <rcc rId="8274" sId="2">
    <oc r="B54">
      <f>SUM(B50)-B51-B52-B53</f>
    </oc>
    <nc r="B54">
      <f>SUM(B50)-B51-B52-B53</f>
    </nc>
  </rcc>
  <rcc rId="8275" sId="2">
    <oc r="C54">
      <f>SUM(C50)-C51-C52-C53</f>
    </oc>
    <nc r="C54">
      <f>SUM(C50)-C51-C52-C53</f>
    </nc>
  </rcc>
  <rcc rId="8276" sId="2">
    <oc r="D54">
      <f>SUM(D50)-D51-D52-D53</f>
    </oc>
    <nc r="D54">
      <f>SUM(D50)-D51-D52-D53</f>
    </nc>
  </rcc>
  <rcc rId="8277" sId="2">
    <oc r="E54">
      <f>SUM(D54)/C54*100</f>
    </oc>
    <nc r="E54">
      <f>SUM(D54)/C54*100</f>
    </nc>
  </rcc>
  <rcc rId="8278" sId="2" numFmtId="4">
    <oc r="C55">
      <v>13268.445</v>
    </oc>
    <nc r="C55">
      <v>17062.915000000001</v>
    </nc>
  </rcc>
  <rcc rId="8279" sId="2" numFmtId="4">
    <oc r="D55">
      <v>3676.1685900000002</v>
    </oc>
    <nc r="D55">
      <v>3959.8629999999998</v>
    </nc>
  </rcc>
  <rcc rId="8280" sId="2">
    <oc r="E55">
      <f>SUM(D55)/C55*100</f>
    </oc>
    <nc r="E55">
      <f>SUM(D55)/C55*100</f>
    </nc>
  </rcc>
  <rcc rId="8281" sId="2">
    <oc r="B56">
      <f>B57+B60</f>
    </oc>
    <nc r="B56">
      <f>B57+B60</f>
    </nc>
  </rcc>
  <rcc rId="8282" sId="2">
    <oc r="C56">
      <f>C57+C60</f>
    </oc>
    <nc r="C56">
      <f>C57+C60</f>
    </nc>
  </rcc>
  <rcc rId="8283" sId="2">
    <oc r="D56">
      <f>D57+D60</f>
    </oc>
    <nc r="D56">
      <f>D57+D60</f>
    </nc>
  </rcc>
  <rcc rId="8284" sId="2">
    <oc r="E56">
      <f>SUM(D56)/C56*100</f>
    </oc>
    <nc r="E56">
      <f>SUM(D56)/C56*100</f>
    </nc>
  </rcc>
  <rcc rId="8285" sId="2" numFmtId="4">
    <oc r="C57">
      <v>239355.94594000001</v>
    </oc>
    <nc r="C57">
      <v>262338.755</v>
    </nc>
  </rcc>
  <rcc rId="8286" sId="2" numFmtId="4">
    <oc r="D57">
      <v>98913.156839999996</v>
    </oc>
    <nc r="D57">
      <f>104172.024+1030.985</f>
    </nc>
  </rcc>
  <rcc rId="8287" sId="2">
    <oc r="E57">
      <f>SUM(D57)/C57*100</f>
    </oc>
    <nc r="E57">
      <f>SUM(D57)/C57*100</f>
    </nc>
  </rcc>
  <rcc rId="8288" sId="2" numFmtId="4">
    <oc r="C58">
      <v>18665.977050000001</v>
    </oc>
    <nc r="C58">
      <v>20664.43</v>
    </nc>
  </rcc>
  <rcc rId="8289" sId="2" numFmtId="4">
    <oc r="D58">
      <v>16736.300080000001</v>
    </oc>
    <nc r="D58">
      <f>18311.031+4.404</f>
    </nc>
  </rcc>
  <rcc rId="8290" sId="2">
    <oc r="E58">
      <f>SUM(D58)/C58*100</f>
    </oc>
    <nc r="E58">
      <f>SUM(D58)/C58*100</f>
    </nc>
  </rcc>
  <rcc rId="8291" sId="2">
    <oc r="B59">
      <f>SUM(B57)-B58</f>
    </oc>
    <nc r="B59">
      <f>SUM(B57)-B58</f>
    </nc>
  </rcc>
  <rcc rId="8292" sId="2">
    <oc r="C59">
      <f>SUM(C57)-C58</f>
    </oc>
    <nc r="C59">
      <f>SUM(C57)-C58</f>
    </nc>
  </rcc>
  <rcc rId="8293" sId="2">
    <oc r="D59">
      <f>SUM(D57)-D58</f>
    </oc>
    <nc r="D59">
      <f>SUM(D57)-D58</f>
    </nc>
  </rcc>
  <rcc rId="8294" sId="2">
    <oc r="E59">
      <f>SUM(D59)/C59*100</f>
    </oc>
    <nc r="E59">
      <f>SUM(D59)/C59*100</f>
    </nc>
  </rcc>
  <rcc rId="8295" sId="2" numFmtId="4">
    <oc r="C60">
      <v>144144.59643000001</v>
    </oc>
    <nc r="C60">
      <v>189986.41200000001</v>
    </nc>
  </rcc>
  <rcc rId="8296" sId="2" numFmtId="4">
    <oc r="D60">
      <v>49197.301359999998</v>
    </oc>
    <nc r="D60">
      <v>57898.209000000003</v>
    </nc>
  </rcc>
  <rcc rId="8297" sId="2">
    <oc r="E60">
      <f>SUM(D60)/C60*100</f>
    </oc>
    <nc r="E60">
      <f>SUM(D60)/C60*100</f>
    </nc>
  </rcc>
  <rcc rId="8298" sId="2">
    <oc r="B61">
      <f>SUM(B62)</f>
    </oc>
    <nc r="B61">
      <f>SUM(B62)</f>
    </nc>
  </rcc>
  <rcc rId="8299" sId="2">
    <oc r="C61">
      <f>SUM(C62)</f>
    </oc>
    <nc r="C61">
      <f>SUM(C62)</f>
    </nc>
  </rcc>
  <rcc rId="8300" sId="2">
    <oc r="D61">
      <f>SUM(D62)</f>
    </oc>
    <nc r="D61">
      <f>SUM(D62)</f>
    </nc>
  </rcc>
  <rcc rId="8301" sId="2">
    <oc r="E61">
      <f>SUM(D61)/C61*100</f>
    </oc>
    <nc r="E61">
      <f>SUM(D61)/C61*100</f>
    </nc>
  </rcc>
  <rcc rId="8302" sId="2" numFmtId="4">
    <oc r="C62">
      <v>118515.408</v>
    </oc>
    <nc r="C62">
      <v>158480.609</v>
    </nc>
  </rcc>
  <rcc rId="8303" sId="2" numFmtId="4">
    <oc r="D62">
      <v>21342.55819</v>
    </oc>
    <nc r="D62">
      <v>33287.459000000003</v>
    </nc>
  </rcc>
  <rcc rId="8304" sId="2">
    <oc r="E62">
      <f>SUM(D62)/C62*100</f>
    </oc>
    <nc r="E62">
      <f>SUM(D62)/C62*100</f>
    </nc>
  </rcc>
  <rcc rId="8305" sId="2">
    <oc r="B63">
      <f>SUM(B64:B65)</f>
    </oc>
    <nc r="B63">
      <f>SUM(B64:B65)</f>
    </nc>
  </rcc>
  <rcc rId="8306" sId="2">
    <oc r="C63">
      <f>SUM(C64:C65)</f>
    </oc>
    <nc r="C63">
      <f>SUM(C64:C65)</f>
    </nc>
  </rcc>
  <rcc rId="8307" sId="2">
    <oc r="D63">
      <f>SUM(D64:D65)</f>
    </oc>
    <nc r="D63">
      <f>SUM(D64:D65)</f>
    </nc>
  </rcc>
  <rcc rId="8308" sId="2">
    <oc r="E63">
      <f>SUM(D63)/C63*100</f>
    </oc>
    <nc r="E63">
      <f>SUM(D63)/C63*100</f>
    </nc>
  </rcc>
  <rcc rId="8309" sId="2" numFmtId="4">
    <oc r="C64">
      <v>58051.377999999997</v>
    </oc>
    <nc r="C64">
      <v>59651.377999999997</v>
    </nc>
  </rcc>
  <rcc rId="8310" sId="2" numFmtId="4">
    <oc r="D64">
      <v>47267.707569999999</v>
    </oc>
    <nc r="D64">
      <v>52149.788</v>
    </nc>
  </rcc>
  <rcc rId="8311" sId="2">
    <oc r="E64">
      <f>SUM(D64)/C64*100</f>
    </oc>
    <nc r="E64">
      <f>SUM(D64)/C64*100</f>
    </nc>
  </rcc>
  <rcc rId="8312" sId="2" numFmtId="4">
    <oc r="C65">
      <v>67372.164000000004</v>
    </oc>
    <nc r="C65">
      <v>85723.19</v>
    </nc>
  </rcc>
  <rcc rId="8313" sId="2" numFmtId="4">
    <oc r="D65">
      <v>30930.576349999999</v>
    </oc>
    <nc r="D65">
      <v>30956.258000000002</v>
    </nc>
  </rcc>
  <rcc rId="8314" sId="2">
    <oc r="E65">
      <f>SUM(D65)/C65*100</f>
    </oc>
    <nc r="E65">
      <f>SUM(D65)/C65*100</f>
    </nc>
  </rcc>
  <rcc rId="8315" sId="2">
    <oc r="B66">
      <f>SUM(B67:B67)</f>
    </oc>
    <nc r="B66">
      <f>SUM(B67:B67)</f>
    </nc>
  </rcc>
  <rcc rId="8316" sId="2">
    <oc r="C66">
      <f>SUM(C67:C67)</f>
    </oc>
    <nc r="C66">
      <f>SUM(C67:C67)</f>
    </nc>
  </rcc>
  <rcc rId="8317" sId="2">
    <oc r="D66">
      <f>SUM(D67:D67)</f>
    </oc>
    <nc r="D66">
      <f>SUM(D67:D67)</f>
    </nc>
  </rcc>
  <rcc rId="8318" sId="2">
    <oc r="E66">
      <f>SUM(D66)/C66*100</f>
    </oc>
    <nc r="E66">
      <f>SUM(D66)/C66*100</f>
    </nc>
  </rcc>
  <rcc rId="8319" sId="2" numFmtId="4">
    <oc r="C67">
      <f>8739.16+2200</f>
    </oc>
    <nc r="C67">
      <v>14756.181</v>
    </nc>
  </rcc>
  <rcc rId="8320" sId="2">
    <oc r="E67">
      <f>SUM(D67)/C67*100</f>
    </oc>
    <nc r="E67">
      <f>SUM(D67)/C67*100</f>
    </nc>
  </rcc>
  <rcc rId="8321" sId="2">
    <oc r="B68">
      <f>SUM(B69)+B72</f>
    </oc>
    <nc r="B68">
      <f>SUM(B69)+B72</f>
    </nc>
  </rcc>
  <rcc rId="8322" sId="2">
    <oc r="C68">
      <f>SUM(C69)+C72</f>
    </oc>
    <nc r="C68">
      <f>SUM(C69)+C72</f>
    </nc>
  </rcc>
  <rcc rId="8323" sId="2">
    <oc r="D68">
      <f>SUM(D69)+D72</f>
    </oc>
    <nc r="D68">
      <f>SUM(D69)+D72</f>
    </nc>
  </rcc>
  <rcc rId="8324" sId="2">
    <oc r="E68">
      <f>SUM(D68)/C68*100</f>
    </oc>
    <nc r="E68">
      <f>SUM(D68)/C68*100</f>
    </nc>
  </rcc>
  <rcc rId="8325" sId="2" numFmtId="4">
    <oc r="C69">
      <v>5762.36</v>
    </oc>
    <nc r="C69">
      <v>6257.2790000000005</v>
    </nc>
  </rcc>
  <rcc rId="8326" sId="2" numFmtId="4">
    <oc r="D69">
      <v>5292.61</v>
    </oc>
    <nc r="D69">
      <v>5325.0079999999998</v>
    </nc>
  </rcc>
  <rcc rId="8327" sId="2">
    <oc r="E69">
      <f>SUM(D69)/C69*100</f>
    </oc>
    <nc r="E69">
      <f>SUM(D69)/C69*100</f>
    </nc>
  </rcc>
  <rcc rId="8328" sId="2">
    <oc r="E70">
      <f>SUM(D70)/C70*100</f>
    </oc>
    <nc r="E70">
      <f>SUM(D70)/C70*100</f>
    </nc>
  </rcc>
  <rcc rId="8329" sId="2">
    <oc r="B71">
      <f>SUM(B69)-B70</f>
    </oc>
    <nc r="B71">
      <f>SUM(B69)-B70</f>
    </nc>
  </rcc>
  <rcc rId="8330" sId="2">
    <oc r="C71">
      <f>SUM(C69)-C70</f>
    </oc>
    <nc r="C71">
      <f>SUM(C69)-C70</f>
    </nc>
  </rcc>
  <rcc rId="8331" sId="2">
    <oc r="D71">
      <f>SUM(D69)-D70</f>
    </oc>
    <nc r="D71">
      <f>SUM(D69)-D70</f>
    </nc>
  </rcc>
  <rcc rId="8332" sId="2">
    <oc r="E71">
      <f>SUM(D71)/C71*100</f>
    </oc>
    <nc r="E71">
      <f>SUM(D71)/C71*100</f>
    </nc>
  </rcc>
  <rcc rId="8333" sId="2">
    <oc r="E72">
      <f>SUM(D72)/C72*100</f>
    </oc>
    <nc r="E72">
      <f>SUM(D72)/C72*100</f>
    </nc>
  </rcc>
  <rcc rId="8334" sId="2" numFmtId="4">
    <oc r="C73">
      <v>1589.8</v>
    </oc>
    <nc r="C73">
      <v>1789.8</v>
    </nc>
  </rcc>
  <rcc rId="8335" sId="2">
    <oc r="E73">
      <f>SUM(D73)/C73*100</f>
    </oc>
    <nc r="E73">
      <f>SUM(D73)/C73*100</f>
    </nc>
  </rcc>
  <rcc rId="8336" sId="2" numFmtId="4">
    <oc r="C74">
      <v>31404.799999999999</v>
    </oc>
    <nc r="C74">
      <v>35891.199999999997</v>
    </nc>
  </rcc>
  <rcc rId="8337" sId="2">
    <oc r="E74">
      <f>SUM(D74)/C74*100</f>
    </oc>
    <nc r="E74">
      <f>SUM(D74)/C74*100</f>
    </nc>
  </rcc>
  <rcc rId="8338" sId="2">
    <oc r="B75">
      <f>SUM(B76)+B80</f>
    </oc>
    <nc r="B75">
      <f>SUM(B76)+B80</f>
    </nc>
  </rcc>
  <rcc rId="8339" sId="2">
    <oc r="C75">
      <f>SUM(C76)+C80</f>
    </oc>
    <nc r="C75">
      <f>SUM(C76)+C80</f>
    </nc>
  </rcc>
  <rcc rId="8340" sId="2">
    <oc r="D75">
      <f>SUM(D76)+D80</f>
    </oc>
    <nc r="D75">
      <f>SUM(D76)+D80</f>
    </nc>
  </rcc>
  <rcc rId="8341" sId="2">
    <oc r="E75">
      <f>SUM(D75)/C75*100</f>
    </oc>
    <nc r="E75">
      <f>SUM(D75)/C75*100</f>
    </nc>
  </rcc>
  <rcc rId="8342" sId="2" numFmtId="4">
    <oc r="C76">
      <v>7221.3959999999997</v>
    </oc>
    <nc r="C76">
      <f>7221.396+3356.57</f>
    </nc>
  </rcc>
  <rcc rId="8343" sId="2" numFmtId="4">
    <oc r="D76">
      <v>2364.5326</v>
    </oc>
    <nc r="D76">
      <v>2364.5329999999999</v>
    </nc>
  </rcc>
  <rcc rId="8344" sId="2">
    <oc r="E76">
      <f>SUM(D76)/C76*100</f>
    </oc>
    <nc r="E76">
      <f>SUM(D76)/C76*100</f>
    </nc>
  </rcc>
  <rcc rId="8345" sId="2">
    <oc r="B79">
      <f>SUM(B76)-B77-B78</f>
    </oc>
    <nc r="B79">
      <f>SUM(B76)-B77-B78</f>
    </nc>
  </rcc>
  <rcc rId="8346" sId="2">
    <oc r="C79">
      <f>1359.699+75</f>
    </oc>
    <nc r="C79">
      <f>1359.699+75</f>
    </nc>
  </rcc>
  <rcc rId="8347" sId="2">
    <oc r="D79">
      <f>SUM(D76)-D77-D78</f>
    </oc>
    <nc r="D79">
      <f>SUM(D76)-D77-D78</f>
    </nc>
  </rcc>
  <rcc rId="8348" sId="2">
    <oc r="E79">
      <f>SUM(D79)/C79*100</f>
    </oc>
    <nc r="E79">
      <f>SUM(D79)/C79*100</f>
    </nc>
  </rcc>
  <rcc rId="8349" sId="2" numFmtId="4">
    <oc r="C80">
      <v>46286.49</v>
    </oc>
    <nc r="C80">
      <v>49124.49</v>
    </nc>
  </rcc>
  <rcc rId="8350" sId="2">
    <oc r="E80">
      <f>SUM(D80)/C80*100</f>
    </oc>
    <nc r="E80">
      <f>SUM(D80)/C80*100</f>
    </nc>
  </rcc>
  <rcc rId="8351" sId="2" numFmtId="4">
    <oc r="C81">
      <v>18382.75</v>
    </oc>
    <nc r="C81">
      <v>21382.75</v>
    </nc>
  </rcc>
  <rcc rId="8352" sId="2">
    <oc r="E81">
      <f>SUM(D81)/C81*100</f>
    </oc>
    <nc r="E81">
      <f>SUM(D81)/C81*100</f>
    </nc>
  </rcc>
  <rcc rId="8353" sId="2">
    <oc r="B82">
      <f>B5+B14+B23+B35+B42+B49+B56+B61+B63+B66+B68+B73+B74+B75+B81</f>
    </oc>
    <nc r="B82">
      <f>B5+B14+B23+B35+B42+B49+B56+B61+B63+B66+B68+B73+B74+B75+B81</f>
    </nc>
  </rcc>
  <rcc rId="8354" sId="2">
    <oc r="C82">
      <f>C5+C14+C23+C35+C42+C49+C56+C61+C63+C66+C68+C73+C74+C75+C81</f>
    </oc>
    <nc r="C82">
      <f>C5+C14+C23+C35+C42+C49+C56+C61+C63+C66+C68+C73+C74+C75+C81</f>
    </nc>
  </rcc>
  <rcc rId="8355" sId="2">
    <oc r="D82">
      <f>D5+D14+D23+D35+D42+D49+D56+D61+D63+D66+D68+D73+D74+D75+D81</f>
    </oc>
    <nc r="D82">
      <f>D5+D14+D23+D35+D42+D49+D56+D61+D63+D66+D68+D73+D74+D75+D81</f>
    </nc>
  </rcc>
  <rcc rId="8356" sId="2">
    <oc r="E82">
      <f>SUM(D82)/C82*100</f>
    </oc>
    <nc r="E82">
      <f>SUM(D82)/C82*100</f>
    </nc>
  </rcc>
  <rcc rId="8357" sId="2">
    <oc r="B83">
      <f>B6+B15+B24+B36+B43+B50+B57+B64+B69+B76+B74</f>
    </oc>
    <nc r="B83">
      <f>B6+B15+B24+B36+B43+B50+B57+B64+B69+B76+B74</f>
    </nc>
  </rcc>
  <rcc rId="8358" sId="2">
    <oc r="C83">
      <f>C6+C15+C24+C36+C43+C50+C57+C64+C69+C76+C74</f>
    </oc>
    <nc r="C83">
      <f>C6+C15+C24+C36+C43+C50+C57+C64+C69+C76+C74</f>
    </nc>
  </rcc>
  <rcc rId="8359" sId="2">
    <oc r="D83">
      <f>D6+D15+D24+D36+D43+D50+D57+D64+D69+D76+D74</f>
    </oc>
    <nc r="D83">
      <f>D6+D15+D24+D36+D43+D50+D57+D64+D69+D76+D74</f>
    </nc>
  </rcc>
  <rcc rId="8360" sId="2">
    <oc r="E83">
      <f>SUM(D83)/C83*100</f>
    </oc>
    <nc r="E83">
      <f>SUM(D83)/C83*100</f>
    </nc>
  </rcc>
  <rcc rId="8361" sId="2">
    <oc r="B84">
      <f>B7+B16+B25+B37+B44+B51+B77</f>
    </oc>
    <nc r="B84">
      <f>B7+B16+B25+B37+B44+B51+B77</f>
    </nc>
  </rcc>
  <rcc rId="8362" sId="2">
    <oc r="C84">
      <f>C7+C16+C25+C37+C44+C51+C77</f>
    </oc>
    <nc r="C84">
      <f>C7+C16+C25+C37+C44+C51+C77</f>
    </nc>
  </rcc>
  <rcc rId="8363" sId="2">
    <oc r="D84">
      <f>D7+D16+D25+D37+D44+D51+D77</f>
    </oc>
    <nc r="D84">
      <f>D7+D16+D25+D37+D44+D51+D77</f>
    </nc>
  </rcc>
  <rcc rId="8364" sId="2">
    <oc r="E84">
      <f>SUM(D84)/C84*100</f>
    </oc>
    <nc r="E84">
      <f>SUM(D84)/C84*100</f>
    </nc>
  </rcc>
  <rcc rId="8365" sId="2">
    <oc r="B85">
      <f>B8+B17+B26+B38+B45+B52+B78</f>
    </oc>
    <nc r="B85">
      <f>B8+B17+B26+B38+B45+B52+B78</f>
    </nc>
  </rcc>
  <rcc rId="8366" sId="2">
    <oc r="C85">
      <f>C8+C17+C26+C38+C45+C52+C78</f>
    </oc>
    <nc r="C85">
      <f>C8+C17+C26+C38+C45+C52+C78</f>
    </nc>
  </rcc>
  <rcc rId="8367" sId="2">
    <oc r="D85">
      <f>D8+D17+D26+D38+D45+D52+D78</f>
    </oc>
    <nc r="D85">
      <f>D8+D17+D26+D38+D45+D52+D78</f>
    </nc>
  </rcc>
  <rcc rId="8368" sId="2">
    <oc r="E85">
      <f>SUM(D85)/C85*100</f>
    </oc>
    <nc r="E85">
      <f>SUM(D85)/C85*100</f>
    </nc>
  </rcc>
  <rcc rId="8369" sId="2">
    <oc r="B86">
      <f>B70+B11+B20+B29+B39+B46+B53+B58</f>
    </oc>
    <nc r="B86">
      <f>B70+B11+B20+B29+B39+B46+B53+B58</f>
    </nc>
  </rcc>
  <rcc rId="8370" sId="2">
    <oc r="C86">
      <f>C70+C11+C20+C29+C39+C46+C53+C58</f>
    </oc>
    <nc r="C86">
      <f>C70+C11+C20+C29+C39+C46+C53+C58</f>
    </nc>
  </rcc>
  <rcc rId="8371" sId="2">
    <oc r="D86">
      <f>D70+D11+D20+D29+D39+D46+D53+D58</f>
    </oc>
    <nc r="D86">
      <f>D70+D11+D20+D29+D39+D46+D53+D58</f>
    </nc>
  </rcc>
  <rcc rId="8372" sId="2">
    <oc r="E86">
      <f>SUM(D86)/C86*100</f>
    </oc>
    <nc r="E86">
      <f>SUM(D86)/C86*100</f>
    </nc>
  </rcc>
  <rcc rId="8373" sId="2">
    <oc r="B87">
      <f>B83-B84-B85-B86</f>
    </oc>
    <nc r="B87">
      <f>B83-B84-B85-B86</f>
    </nc>
  </rcc>
  <rcc rId="8374" sId="2">
    <oc r="C87">
      <f>C83-C84-C85-C86</f>
    </oc>
    <nc r="C87">
      <f>C83-C84-C85-C86</f>
    </nc>
  </rcc>
  <rcc rId="8375" sId="2">
    <oc r="D87">
      <f>D83-D84-D85-D86</f>
    </oc>
    <nc r="D87">
      <f>D83-D84-D85-D86</f>
    </nc>
  </rcc>
  <rcc rId="8376" sId="2">
    <oc r="E87">
      <f>SUM(D87)/C87*100</f>
    </oc>
    <nc r="E87">
      <f>SUM(D87)/C87*100</f>
    </nc>
  </rcc>
  <rcc rId="8377" sId="2">
    <oc r="B88">
      <f>B13+B22+B41+B34+B55+B60+B62+B65+B67+B72+B80+B48</f>
    </oc>
    <nc r="B88">
      <f>B13+B22+B41+B34+B55+B60+B62+B65+B67+B72+B80+B48</f>
    </nc>
  </rcc>
  <rcc rId="8378" sId="2">
    <oc r="C88">
      <f>C13+C22+C41+C34+C55+C60+C62+C65+C67+C72+C80+C48</f>
    </oc>
    <nc r="C88">
      <f>C13+C22+C41+C34+C55+C60+C62+C65+C67+C72+C80+C48</f>
    </nc>
  </rcc>
  <rcc rId="8379" sId="2">
    <oc r="D88">
      <f>D13+D22+D41+D34+D55+D60+D62+D65+D67+D72+D80+D48</f>
    </oc>
    <nc r="D88">
      <f>D13+D22+D41+D34+D55+D60+D62+D65+D67+D72+D80+D48</f>
    </nc>
  </rcc>
  <rcc rId="8380" sId="2">
    <oc r="E88">
      <f>SUM(D88)/C88*100</f>
    </oc>
    <nc r="E88">
      <f>SUM(D88)/C88*100</f>
    </nc>
  </rcc>
  <rcc rId="8381" sId="2">
    <oc r="B89">
      <f>SUM(B81)</f>
    </oc>
    <nc r="B89">
      <f>SUM(B81)</f>
    </nc>
  </rcc>
  <rcc rId="8382" sId="2">
    <oc r="C89">
      <f>SUM(C81)</f>
    </oc>
    <nc r="C89">
      <f>SUM(C81)</f>
    </nc>
  </rcc>
  <rcc rId="8383" sId="2">
    <oc r="D89">
      <f>SUM(D81)</f>
    </oc>
    <nc r="D89">
      <f>SUM(D81)</f>
    </nc>
  </rcc>
  <rcc rId="8384" sId="2">
    <oc r="E89">
      <f>SUM(D89)/C89*100</f>
    </oc>
    <nc r="E89">
      <f>SUM(D89)/C89*100</f>
    </nc>
  </rcc>
  <rcc rId="8385" sId="2">
    <oc r="B90">
      <f>SUM(B73)</f>
    </oc>
    <nc r="B90">
      <f>SUM(B73)</f>
    </nc>
  </rcc>
  <rcc rId="8386" sId="2">
    <oc r="C90">
      <f>SUM(C73)</f>
    </oc>
    <nc r="C90">
      <f>SUM(C73)</f>
    </nc>
  </rcc>
  <rcc rId="8387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8444" sId="1" numFmtId="4">
    <oc r="D74">
      <v>31404.799999999999</v>
    </oc>
    <nc r="D74">
      <v>32900.267</v>
    </nc>
  </rcc>
  <rcc rId="8445" sId="1">
    <oc r="B15">
      <f>473208.714</f>
    </oc>
    <nc r="B15">
      <f>473208.714+29125.5</f>
    </nc>
  </rcc>
  <rcc rId="8446" sId="1">
    <oc r="C15">
      <f>312458.461</f>
    </oc>
    <nc r="C15">
      <f>312458.461+19417</f>
    </nc>
  </rcc>
  <rcc rId="8447" sId="1">
    <oc r="D15">
      <f>284439.891+398.409</f>
    </oc>
    <nc r="D15">
      <f>284439.891+398.409+18203.438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8396" sId="1" numFmtId="4">
    <oc r="B6">
      <v>1028581.437</v>
    </oc>
    <nc r="B6">
      <v>1028247.137</v>
    </nc>
  </rcc>
  <rcc rId="8397" sId="1" numFmtId="4">
    <oc r="C6">
      <v>679553.80599999998</v>
    </oc>
    <nc r="C6">
      <v>679501.00600000005</v>
    </nc>
  </rcc>
  <rcc rId="8398" sId="1">
    <oc r="D6">
      <f>583079.453+1250.891+103.17</f>
    </oc>
    <nc r="D6">
      <f>599742.768+13.44</f>
    </nc>
  </rcc>
  <rcc rId="8399" sId="1">
    <oc r="D7">
      <f>385850.847+40.61</f>
    </oc>
    <nc r="D7">
      <f>396755.141+3.602</f>
    </nc>
  </rcc>
  <rcc rId="8400" sId="1">
    <oc r="D8">
      <f>85783.038+8.934</f>
    </oc>
    <nc r="D8">
      <f>88210.655+0.792</f>
    </nc>
  </rcc>
  <rcc rId="8401" sId="1" numFmtId="4">
    <oc r="D9">
      <v>20.385000000000002</v>
    </oc>
    <nc r="D9">
      <v>23.361999999999998</v>
    </nc>
  </rcc>
  <rcc rId="8402" sId="1" numFmtId="4">
    <oc r="D10">
      <f>25842.861+53.077</f>
    </oc>
    <nc r="D10">
      <v>25928.588</v>
    </nc>
  </rcc>
  <rcc rId="8403" sId="1" numFmtId="4">
    <oc r="D11">
      <f>48153.555+86.795</f>
    </oc>
    <nc r="D11">
      <v>48286.017999999996</v>
    </nc>
  </rcc>
  <rcc rId="8404" sId="1">
    <oc r="B15">
      <f>474430.91398+29125.5</f>
    </oc>
    <nc r="B15">
      <f>473208.714</f>
    </nc>
  </rcc>
  <rcc rId="8405" sId="1" numFmtId="4">
    <oc r="C15">
      <f>312146.061+19417</f>
    </oc>
    <nc r="C15">
      <f>312458.461</f>
    </nc>
  </rcc>
  <rcc rId="8406" sId="1">
    <oc r="D15">
      <f>270555.593+1127.562+16989.875</f>
    </oc>
    <nc r="D15">
      <f>284439.891+398.409</f>
    </nc>
  </rcc>
  <rcc rId="8407" sId="1" numFmtId="4">
    <oc r="C36">
      <v>82388.073000000004</v>
    </oc>
    <nc r="C36">
      <v>82398.573000000004</v>
    </nc>
  </rcc>
  <rcc rId="8408" sId="1">
    <oc r="D36">
      <f>68646.095+68.702</f>
    </oc>
    <nc r="D36">
      <f>70871.895+28.036</f>
    </nc>
  </rcc>
  <rcc rId="8409" sId="1" numFmtId="4">
    <oc r="D37">
      <v>35337.99366</v>
    </oc>
    <nc r="D37">
      <v>36502.112999999998</v>
    </nc>
  </rcc>
  <rcc rId="8410" sId="1" numFmtId="4">
    <oc r="D38">
      <v>7965.1260000000002</v>
    </oc>
    <nc r="D38">
      <v>8203.8590000000004</v>
    </nc>
  </rcc>
  <rcc rId="8411" sId="1" numFmtId="4">
    <oc r="D39">
      <f>3358.535+21.043</f>
    </oc>
    <nc r="D39">
      <v>3389.087</v>
    </nc>
  </rcc>
  <rcc rId="8412" sId="1" numFmtId="4">
    <oc r="D50">
      <v>73514.81</v>
    </oc>
    <nc r="D50">
      <v>77251.254000000001</v>
    </nc>
  </rcc>
  <rcc rId="8413" sId="1" numFmtId="4">
    <oc r="D51">
      <v>50105.254000000001</v>
    </oc>
    <nc r="D51">
      <v>52898.381000000001</v>
    </nc>
  </rcc>
  <rcc rId="8414" sId="1" numFmtId="4">
    <oc r="D52">
      <v>10919.107</v>
    </oc>
    <nc r="D52">
      <v>11512.111000000001</v>
    </nc>
  </rcc>
  <rcc rId="8415" sId="1" numFmtId="4">
    <oc r="D53">
      <v>2666.6370000000002</v>
    </oc>
    <nc r="D53">
      <v>2679.529</v>
    </nc>
  </rcc>
  <rcc rId="8416" sId="1">
    <oc r="D57">
      <f>104172.024+1030.985</f>
    </oc>
    <nc r="D57">
      <f>109259.291+555.508</f>
    </nc>
  </rcc>
  <rcc rId="8417" sId="1" numFmtId="4">
    <oc r="D58">
      <f>18311.031+4.404</f>
    </oc>
    <nc r="D58">
      <v>18315.435000000001</v>
    </nc>
  </rcc>
  <rcc rId="8418" sId="1" numFmtId="4">
    <oc r="D64">
      <v>52149.788</v>
    </oc>
    <nc r="D64">
      <v>56469.642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8079" sId="1" numFmtId="4">
    <oc r="C81">
      <v>18382.75</v>
    </oc>
    <nc r="C81">
      <v>21382.75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8002" sId="1" numFmtId="4">
    <oc r="C50">
      <v>77488.774999999994</v>
    </oc>
    <nc r="C50">
      <v>90480.2</v>
    </nc>
  </rcc>
  <rcc rId="8003" sId="1" numFmtId="4">
    <oc r="D50">
      <v>72077.591329999996</v>
    </oc>
    <nc r="D50">
      <v>73514.81</v>
    </nc>
  </rcc>
  <rcc rId="8004" sId="1" numFmtId="4">
    <oc r="C51">
      <v>50648.614000000001</v>
    </oc>
    <nc r="C51">
      <v>59582.349000000002</v>
    </nc>
  </rcc>
  <rcc rId="8005" sId="1" numFmtId="4">
    <oc r="D51">
      <v>49442.003709999997</v>
    </oc>
    <nc r="D51">
      <v>50105.254000000001</v>
    </nc>
  </rcc>
  <rcc rId="8006" sId="1" numFmtId="4">
    <oc r="C52">
      <v>11199.495000000001</v>
    </oc>
    <nc r="C52">
      <v>13173.519</v>
    </nc>
  </rcc>
  <rcc rId="8007" sId="1" numFmtId="4">
    <oc r="D52">
      <v>10755.810750000001</v>
    </oc>
    <nc r="D52">
      <v>10919.107</v>
    </nc>
  </rcc>
  <rcc rId="8008" sId="1" numFmtId="4">
    <oc r="C53">
      <v>2947.2220000000002</v>
    </oc>
    <nc r="C53">
      <v>3099.366</v>
    </nc>
  </rcc>
  <rcc rId="8009" sId="1" numFmtId="4">
    <oc r="D53">
      <v>2564.0244200000002</v>
    </oc>
    <nc r="D53">
      <v>2666.6370000000002</v>
    </nc>
  </rcc>
  <rcc rId="8010" sId="1" numFmtId="4">
    <oc r="C57">
      <v>239355.94594000001</v>
    </oc>
    <nc r="C57">
      <v>262338.755</v>
    </nc>
  </rcc>
  <rcc rId="8011" sId="1" numFmtId="4">
    <oc r="D57">
      <v>98913.156839999996</v>
    </oc>
    <nc r="D57">
      <f>104172.024+1030.985</f>
    </nc>
  </rcc>
  <rcc rId="8012" sId="1" numFmtId="4">
    <oc r="C58">
      <v>18665.977050000001</v>
    </oc>
    <nc r="C58">
      <v>20664.43</v>
    </nc>
  </rcc>
  <rcc rId="8013" sId="1" numFmtId="4">
    <oc r="D58">
      <v>16736.300080000001</v>
    </oc>
    <nc r="D58">
      <f>18311.031+4.404</f>
    </nc>
  </rcc>
  <rcc rId="8014" sId="1" numFmtId="4">
    <oc r="C64">
      <v>58051.377999999997</v>
    </oc>
    <nc r="C64">
      <v>59651.377999999997</v>
    </nc>
  </rcc>
  <rcc rId="8015" sId="1" numFmtId="4">
    <oc r="D64">
      <v>47267.707569999999</v>
    </oc>
    <nc r="D64">
      <v>52149.788</v>
    </nc>
  </rcc>
  <rcc rId="8016" sId="1" numFmtId="4">
    <oc r="C69">
      <v>5762.36</v>
    </oc>
    <nc r="C69">
      <v>6257.2790000000005</v>
    </nc>
  </rcc>
  <rcc rId="8017" sId="1" numFmtId="4">
    <oc r="D69">
      <v>5292.61</v>
    </oc>
    <nc r="D69">
      <v>5325.0079999999998</v>
    </nc>
  </rcc>
  <rcc rId="8018" sId="1" numFmtId="4">
    <oc r="C73">
      <v>1589.8</v>
    </oc>
    <nc r="C73">
      <v>1789.8</v>
    </nc>
  </rcc>
  <rcc rId="8019" sId="1" numFmtId="4">
    <oc r="C74">
      <v>31404.799999999999</v>
    </oc>
    <nc r="C74">
      <v>35891.199999999997</v>
    </nc>
  </rcc>
  <rcc rId="8020" sId="1">
    <oc r="C15">
      <f>312146.061</f>
    </oc>
    <nc r="C15">
      <f>312146.061+19417</f>
    </nc>
  </rcc>
  <rcc rId="8021" sId="1">
    <oc r="D15">
      <f>270555.593+1127.562</f>
    </oc>
    <nc r="D15">
      <f>270555.593+1127.562+16989.875</f>
    </nc>
  </rcc>
  <rfmt sheetId="1" sqref="B15: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2.xml><?xml version="1.0" encoding="utf-8"?>
<revisions xmlns="http://schemas.openxmlformats.org/spreadsheetml/2006/main" xmlns:r="http://schemas.openxmlformats.org/officeDocument/2006/relationships">
  <rcc rId="7969" sId="1" numFmtId="4">
    <oc r="B93">
      <v>4110996.8037299998</v>
    </oc>
    <nc r="B93">
      <v>4114339.2059999998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9094" sId="1">
    <oc r="D57">
      <f>117193.59+215.419</f>
    </oc>
    <nc r="D57">
      <f>118746.552+1371.17</f>
    </nc>
  </rcc>
  <rcc rId="9095" sId="1" numFmtId="4">
    <oc r="D69">
      <v>5325.0079999999998</v>
    </oc>
    <nc r="D69">
      <v>5359.1130000000003</v>
    </nc>
  </rcc>
  <rcc rId="9096" sId="1" numFmtId="4">
    <oc r="D70">
      <v>6.516</v>
    </oc>
    <nc r="D70">
      <v>6.6029999999999998</v>
    </nc>
  </rcc>
  <rcc rId="9097" sId="1">
    <oc r="D15">
      <f>303945.568+1253.708</f>
    </oc>
    <nc r="D15">
      <f>303945.568+1253.708+19417</f>
    </nc>
  </rcc>
  <rfmt sheetId="1" sqref="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8454" sId="1" numFmtId="4">
    <oc r="D76">
      <v>2364.5329999999999</v>
    </oc>
    <nc r="D76">
      <f>2478.204+19.271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8044" sId="1" numFmtId="4">
    <oc r="D6">
      <v>584097.18799999997</v>
    </oc>
    <nc r="D6">
      <f>583079.453+1250.891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8039" sId="1" numFmtId="4">
    <oc r="C80">
      <v>46286.49</v>
    </oc>
    <nc r="C80">
      <v>49124.49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c rId="7977" sId="1" numFmtId="4">
    <oc r="B7">
      <v>667894.15300000005</v>
    </oc>
    <nc r="B7">
      <v>670548.90599999996</v>
    </nc>
  </rcc>
  <rcc rId="7978" sId="1" numFmtId="4">
    <oc r="C7">
      <v>417057.63199999998</v>
    </oc>
    <nc r="C7">
      <v>446382.24900000001</v>
    </nc>
  </rcc>
  <rcc rId="7979" sId="1" numFmtId="4">
    <oc r="D7">
      <v>385826.75222000002</v>
    </oc>
    <nc r="D7">
      <f>385850.847+40.61</f>
    </nc>
  </rcc>
  <rcc rId="7980" sId="1" numFmtId="4">
    <oc r="B8">
      <v>146936.71799999999</v>
    </oc>
    <nc r="B8">
      <v>147520.764</v>
    </nc>
  </rcc>
  <rcc rId="7981" sId="1" numFmtId="4">
    <oc r="C8">
      <v>92252.3</v>
    </oc>
    <nc r="C8">
      <v>98696.320000000007</v>
    </nc>
  </rcc>
  <rcc rId="7982" sId="1" numFmtId="4">
    <oc r="D8">
      <v>85777.737550000005</v>
    </oc>
    <nc r="D8">
      <f>85783.038+8.934</f>
    </nc>
  </rcc>
  <rcc rId="7983" sId="1" numFmtId="4">
    <oc r="C9">
      <v>74.554000000000002</v>
    </oc>
    <nc r="C9">
      <v>173.43799999999999</v>
    </nc>
  </rcc>
  <rcc rId="7984" sId="1" numFmtId="4">
    <oc r="D9">
      <v>20.38476</v>
    </oc>
    <nc r="D9">
      <v>20.385000000000002</v>
    </nc>
  </rcc>
  <rcc rId="7985" sId="1" numFmtId="4">
    <oc r="C10">
      <v>27237.597000000002</v>
    </oc>
    <nc r="C10">
      <v>30078.421999999999</v>
    </nc>
  </rcc>
  <rcc rId="7986" sId="1" numFmtId="4">
    <oc r="D10">
      <v>25161.639869999999</v>
    </oc>
    <nc r="D10">
      <f>25842.861+53.077</f>
    </nc>
  </rcc>
  <rcc rId="7987" sId="1" numFmtId="4">
    <oc r="C11">
      <v>50468.398999999998</v>
    </oc>
    <nc r="C11">
      <v>51344.311000000002</v>
    </nc>
  </rcc>
  <rcc rId="7988" sId="1" numFmtId="4">
    <oc r="D11">
      <v>47908.168409999998</v>
    </oc>
    <nc r="D11">
      <f>48153.555+86.795</f>
    </nc>
  </rcc>
  <rfmt sheetId="1" sqref="B15: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9075" sId="1" numFmtId="4">
    <oc r="D6">
      <v>602467.679</v>
    </oc>
    <nc r="D6">
      <f>605884.26+14018.619</f>
    </nc>
  </rcc>
  <rcc rId="9076" sId="1" numFmtId="4">
    <oc r="D7">
      <v>396805.78499999997</v>
    </oc>
    <nc r="D7">
      <f>398161.056+11411.093</f>
    </nc>
  </rcc>
  <rcc rId="9077" sId="1" numFmtId="4">
    <oc r="D8">
      <v>88220.065000000002</v>
    </oc>
    <nc r="D8">
      <f>88554.583+2601.769</f>
    </nc>
  </rcc>
  <rcc rId="9078" sId="1" numFmtId="4">
    <oc r="D9">
      <v>23.361999999999998</v>
    </oc>
    <nc r="D9">
      <v>27.524000000000001</v>
    </nc>
  </rcc>
  <rcc rId="9079" sId="1" numFmtId="4">
    <oc r="D10">
      <v>26674.870999999999</v>
    </oc>
    <nc r="D10">
      <v>26960.382000000001</v>
    </nc>
  </rcc>
  <rcc rId="9080" sId="1" numFmtId="4">
    <oc r="D11">
      <v>48457.398000000001</v>
    </oc>
    <nc r="D11">
      <v>48502.446000000004</v>
    </nc>
  </rcc>
  <rcc rId="9081" sId="1">
    <oc r="D15">
      <f>285889.5+17938.688+19417</f>
    </oc>
    <nc r="D15">
      <f>303945.568+1253.708</f>
    </nc>
  </rcc>
  <rfmt sheetId="1" sqref="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c rId="8734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11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18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8735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11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18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21.xml><?xml version="1.0" encoding="utf-8"?>
<revisions xmlns="http://schemas.openxmlformats.org/spreadsheetml/2006/main" xmlns:r="http://schemas.openxmlformats.org/officeDocument/2006/relationships">
  <rfmt sheetId="1" sqref="B24:F34">
    <dxf>
      <fill>
        <patternFill patternType="none">
          <bgColor auto="1"/>
        </patternFill>
      </fill>
    </dxf>
  </rfmt>
  <rcc rId="8823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18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19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211.xml><?xml version="1.0" encoding="utf-8"?>
<revisions xmlns="http://schemas.openxmlformats.org/spreadsheetml/2006/main" xmlns:r="http://schemas.openxmlformats.org/officeDocument/2006/relationships">
  <rcc rId="8804" sId="1" numFmtId="4">
    <oc r="D13">
      <v>37334.472000000002</v>
    </oc>
    <nc r="D13">
      <f>38395.766+22</f>
    </nc>
  </rcc>
  <rcc rId="8805" sId="1" numFmtId="4">
    <oc r="B22">
      <v>27602.287</v>
    </oc>
    <nc r="B22">
      <v>28052.287</v>
    </nc>
  </rcc>
  <rcc rId="8806" sId="1" numFmtId="4">
    <oc r="C22">
      <v>23051.287</v>
    </oc>
    <nc r="C22">
      <v>23501.287</v>
    </nc>
  </rcc>
  <rcc rId="8807" sId="1">
    <oc r="D22">
      <f>12746.55+9.98</f>
    </oc>
    <nc r="D22">
      <f>14995.293+450</f>
    </nc>
  </rcc>
  <rcc rId="8808" sId="1" numFmtId="4">
    <oc r="D41">
      <v>3324.2710000000002</v>
    </oc>
    <nc r="D41">
      <v>4480.5360000000001</v>
    </nc>
  </rcc>
  <rcc rId="8809" sId="1" numFmtId="4">
    <oc r="D48">
      <v>11031.476000000001</v>
    </oc>
    <nc r="D48">
      <v>11144.476000000001</v>
    </nc>
  </rcc>
  <rcc rId="8810" sId="1" numFmtId="4">
    <oc r="D55">
      <v>4191.9059999999999</v>
    </oc>
    <nc r="D55">
      <v>4328.3860000000004</v>
    </nc>
  </rcc>
  <rcc rId="8811" sId="1" numFmtId="4">
    <oc r="B60">
      <v>242068.32800000001</v>
    </oc>
    <nc r="B60">
      <v>242038.32800000001</v>
    </nc>
  </rcc>
  <rcc rId="8812" sId="1" numFmtId="4">
    <oc r="C60">
      <v>198387.21900000001</v>
    </oc>
    <nc r="C60">
      <v>198357.21900000001</v>
    </nc>
  </rcc>
  <rcc rId="8813" sId="1">
    <oc r="D60">
      <f>62373.482+1457.538</f>
    </oc>
    <nc r="D60">
      <f>66111.661+13.587</f>
    </nc>
  </rcc>
  <rcc rId="8814" sId="1" numFmtId="4">
    <oc r="B62">
      <v>224052.86199999999</v>
    </oc>
    <nc r="B62">
      <v>224402.86199999999</v>
    </nc>
  </rcc>
  <rcc rId="8815" sId="1" numFmtId="4">
    <oc r="C62">
      <v>158772.609</v>
    </oc>
    <nc r="C62">
      <v>159022.609</v>
    </nc>
  </rcc>
  <rcc rId="8816" sId="1">
    <oc r="D62">
      <f>34463.943+900.646</f>
    </oc>
    <nc r="D62">
      <f>35793.193+505.307</f>
    </nc>
  </rcc>
  <rcc rId="8817" sId="1" numFmtId="4">
    <oc r="D65">
      <v>31167.202000000001</v>
    </oc>
    <nc r="D65">
      <v>32643.672999999999</v>
    </nc>
  </rcc>
  <rcc rId="8818" sId="1">
    <oc r="D80">
      <f>13573.306+14.933</f>
    </oc>
    <nc r="D80">
      <f>14156.006+14.932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8775" sId="1" numFmtId="4">
    <oc r="C57">
      <v>262338.755</v>
    </oc>
    <nc r="C57">
      <v>262368.755</v>
    </nc>
  </rcc>
  <rcc rId="8776" sId="1">
    <oc r="D57">
      <f>109259.291+555.508</f>
    </oc>
    <nc r="D57">
      <f>117193.59+215.419</f>
    </nc>
  </rcc>
  <rcc rId="8777" sId="1" numFmtId="4">
    <oc r="D64">
      <v>56469.642</v>
    </oc>
    <nc r="D64">
      <v>56472.828000000001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8750" sId="1" numFmtId="4">
    <oc r="B6">
      <v>1028247.137</v>
    </oc>
    <nc r="B6">
      <v>1028262.137</v>
    </nc>
  </rcc>
  <rcc rId="8751" sId="1" numFmtId="4">
    <oc r="C6">
      <v>679501.00600000005</v>
    </oc>
    <nc r="C6">
      <v>679516.00600000005</v>
    </nc>
  </rcc>
  <rcc rId="8752" sId="1" numFmtId="4">
    <oc r="D6">
      <f>599742.768+13.44</f>
    </oc>
    <nc r="D6">
      <v>602467.679</v>
    </nc>
  </rcc>
  <rcc rId="8753" sId="1" numFmtId="4">
    <oc r="D7">
      <f>396755.141+3.602</f>
    </oc>
    <nc r="D7">
      <v>396805.78499999997</v>
    </nc>
  </rcc>
  <rcc rId="8754" sId="1" numFmtId="4">
    <oc r="D8">
      <f>88210.655+0.792</f>
    </oc>
    <nc r="D8">
      <v>88220.065000000002</v>
    </nc>
  </rcc>
  <rcc rId="8755" sId="1" numFmtId="4">
    <oc r="B9">
      <v>187.72900000000001</v>
    </oc>
    <nc r="B9">
      <v>187</v>
    </nc>
  </rcc>
  <rcc rId="8756" sId="1" numFmtId="4">
    <oc r="D10">
      <v>25928.588</v>
    </oc>
    <nc r="D10">
      <v>26674.870999999999</v>
    </nc>
  </rcc>
  <rcc rId="8757" sId="1" numFmtId="4">
    <oc r="D11">
      <v>48286.017999999996</v>
    </oc>
    <nc r="D11">
      <v>48457.398000000001</v>
    </nc>
  </rcc>
  <rcc rId="8758" sId="1">
    <oc r="D15">
      <f>284439.891+398.409+18203.438</f>
    </oc>
    <nc r="D15">
      <f>285889.5+17938.688</f>
    </nc>
  </rcc>
  <rcc rId="8759" sId="1" numFmtId="4">
    <oc r="D24">
      <v>676799.43900000001</v>
    </oc>
    <nc r="D24">
      <f>689935.063+465.171</f>
    </nc>
  </rcc>
  <rfmt sheetId="1" sqref="B24:E34">
    <dxf>
      <fill>
        <patternFill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8392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04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11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8393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04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11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8052" sId="1" numFmtId="4">
    <oc r="C39">
      <v>3906.431</v>
    </oc>
    <nc r="C39">
      <v>4026.4409999999998</v>
    </nc>
  </rcc>
  <rcc rId="8053" sId="1" numFmtId="4">
    <oc r="D39">
      <v>3321.5281</v>
    </oc>
    <nc r="D39">
      <f>3358.535+21.043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9110" sId="1">
    <oc r="D76">
      <f>2478.204+19.271+122.656</f>
    </oc>
    <nc r="D76">
      <f>2478.204+19.271+122.656+409.209</f>
    </nc>
  </rcc>
  <rcc rId="9111" sId="1" numFmtId="4">
    <oc r="D13">
      <f>38395.766+22</f>
    </oc>
    <nc r="D13">
      <v>38416.046999999999</v>
    </nc>
  </rcc>
  <rcc rId="9112" sId="1" numFmtId="4">
    <oc r="D22">
      <f>14995.293+450</f>
    </oc>
    <nc r="D22">
      <v>14995.293</v>
    </nc>
  </rcc>
  <rcc rId="9113" sId="1" numFmtId="4">
    <oc r="D41">
      <v>4480.5360000000001</v>
    </oc>
    <nc r="D41">
      <f>4694.634+16.985</f>
    </nc>
  </rcc>
  <rcc rId="9114" sId="1" numFmtId="4">
    <oc r="D48">
      <v>11144.476000000001</v>
    </oc>
    <nc r="D48">
      <f>11144.476</f>
    </nc>
  </rcc>
  <rcc rId="9115" sId="1">
    <oc r="D60">
      <f>66111.661+13.587</f>
    </oc>
    <nc r="D60">
      <f>67261.317+13.587</f>
    </nc>
  </rcc>
  <rcc rId="9116" sId="1">
    <oc r="D62">
      <f>35793.193+505.307</f>
    </oc>
    <nc r="D62">
      <f>37578.303+202.202</f>
    </nc>
  </rcc>
  <rcc rId="9117" sId="1" numFmtId="4">
    <oc r="D65">
      <v>32643.672999999999</v>
    </oc>
    <nc r="D65">
      <v>32655.302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8491" sId="2">
    <oc r="B5">
      <f>B6+B13</f>
    </oc>
    <nc r="B5">
      <f>B6+B13</f>
    </nc>
  </rcc>
  <rcc rId="8492" sId="2">
    <oc r="C5">
      <f>C6+C13</f>
    </oc>
    <nc r="C5">
      <f>C6+C13</f>
    </nc>
  </rcc>
  <rcc rId="8493" sId="2">
    <oc r="D5">
      <f>D6+D13</f>
    </oc>
    <nc r="D5">
      <f>D6+D13</f>
    </nc>
  </rcc>
  <rcc rId="8494" sId="2">
    <oc r="E5">
      <f>SUM(D5)/C5*100</f>
    </oc>
    <nc r="E5">
      <f>SUM(D5)/C5*100</f>
    </nc>
  </rcc>
  <rcc rId="8495" sId="2" numFmtId="4">
    <oc r="B6">
      <v>1028581.437</v>
    </oc>
    <nc r="B6">
      <v>1028247.137</v>
    </nc>
  </rcc>
  <rcc rId="8496" sId="2" numFmtId="4">
    <oc r="C6">
      <v>679553.80599999998</v>
    </oc>
    <nc r="C6">
      <v>679501.00600000005</v>
    </nc>
  </rcc>
  <rcc rId="8497" sId="2">
    <oc r="D6">
      <f>583079.453+1250.891+103.17</f>
    </oc>
    <nc r="D6">
      <f>599742.768+13.44</f>
    </nc>
  </rcc>
  <rcc rId="8498" sId="2">
    <oc r="E6">
      <f>SUM(D6)/C6*100</f>
    </oc>
    <nc r="E6">
      <f>SUM(D6)/C6*100</f>
    </nc>
  </rcc>
  <rcc rId="8499" sId="2">
    <oc r="D7">
      <f>385850.847+40.61</f>
    </oc>
    <nc r="D7">
      <f>396755.141+3.602</f>
    </nc>
  </rcc>
  <rcc rId="8500" sId="2">
    <oc r="E7">
      <f>SUM(D7)/C7*100</f>
    </oc>
    <nc r="E7">
      <f>SUM(D7)/C7*100</f>
    </nc>
  </rcc>
  <rcc rId="8501" sId="2">
    <oc r="D8">
      <f>85783.038+8.934</f>
    </oc>
    <nc r="D8">
      <f>88210.655+0.792</f>
    </nc>
  </rcc>
  <rcc rId="8502" sId="2">
    <oc r="E8">
      <f>SUM(D8)/C8*100</f>
    </oc>
    <nc r="E8">
      <f>SUM(D8)/C8*100</f>
    </nc>
  </rcc>
  <rcc rId="8503" sId="2" numFmtId="4">
    <oc r="D9">
      <v>20.385000000000002</v>
    </oc>
    <nc r="D9">
      <v>23.361999999999998</v>
    </nc>
  </rcc>
  <rcc rId="8504" sId="2">
    <oc r="E9">
      <f>SUM(D9)/C9*100</f>
    </oc>
    <nc r="E9">
      <f>SUM(D9)/C9*100</f>
    </nc>
  </rcc>
  <rcc rId="8505" sId="2" numFmtId="4">
    <oc r="D10">
      <f>25842.861+53.077</f>
    </oc>
    <nc r="D10">
      <v>25928.588</v>
    </nc>
  </rcc>
  <rcc rId="8506" sId="2">
    <oc r="E10">
      <f>SUM(D10)/C10*100</f>
    </oc>
    <nc r="E10">
      <f>SUM(D10)/C10*100</f>
    </nc>
  </rcc>
  <rcc rId="8507" sId="2" numFmtId="4">
    <oc r="D11">
      <f>48153.555+86.795</f>
    </oc>
    <nc r="D11">
      <v>48286.017999999996</v>
    </nc>
  </rcc>
  <rcc rId="8508" sId="2">
    <oc r="E11">
      <f>SUM(D11)/C11*100</f>
    </oc>
    <nc r="E11">
      <f>SUM(D11)/C11*100</f>
    </nc>
  </rcc>
  <rcc rId="8509" sId="2">
    <oc r="B12">
      <f>SUM(B6)-B7-B8-B9-B10-B11</f>
    </oc>
    <nc r="B12">
      <f>SUM(B6)-B7-B8-B9-B10-B11</f>
    </nc>
  </rcc>
  <rcc rId="8510" sId="2">
    <oc r="C12">
      <f>SUM(C6)-C7-C8-C9-C10-C11</f>
    </oc>
    <nc r="C12">
      <f>SUM(C6)-C7-C8-C9-C10-C11</f>
    </nc>
  </rcc>
  <rcc rId="8511" sId="2">
    <oc r="D12">
      <f>SUM(D6)-D7-D8-D9-D10-D11</f>
    </oc>
    <nc r="D12">
      <f>SUM(D6)-D7-D8-D9-D10-D11</f>
    </nc>
  </rcc>
  <rcc rId="8512" sId="2">
    <oc r="E12">
      <f>SUM(D12)/C12*100</f>
    </oc>
    <nc r="E12">
      <f>SUM(D12)/C12*100</f>
    </nc>
  </rcc>
  <rcc rId="8513" sId="2" numFmtId="4">
    <oc r="B13">
      <v>99369.654750000002</v>
    </oc>
    <nc r="B13">
      <v>100693.255</v>
    </nc>
  </rcc>
  <rcc rId="8514" sId="2" numFmtId="4">
    <oc r="C13">
      <v>77741.866999999998</v>
    </oc>
    <nc r="C13">
      <v>77843.467000000004</v>
    </nc>
  </rcc>
  <rcc rId="8515" sId="2" numFmtId="4">
    <oc r="D13">
      <f>31643.629+4179.065</f>
    </oc>
    <nc r="D13">
      <v>37334.472000000002</v>
    </nc>
  </rcc>
  <rcc rId="8516" sId="2">
    <oc r="E13">
      <f>SUM(D13)/C13*100</f>
    </oc>
    <nc r="E13">
      <f>SUM(D13)/C13*100</f>
    </nc>
  </rcc>
  <rcc rId="8517" sId="2">
    <oc r="B14">
      <f>B15+B22</f>
    </oc>
    <nc r="B14">
      <f>B15+B22</f>
    </nc>
  </rcc>
  <rcc rId="8518" sId="2">
    <oc r="C14">
      <f>C15+C22</f>
    </oc>
    <nc r="C14">
      <f>C15+C22</f>
    </nc>
  </rcc>
  <rcc rId="8519" sId="2">
    <oc r="D14">
      <f>D15+D22</f>
    </oc>
    <nc r="D14">
      <f>D15+D22</f>
    </nc>
  </rcc>
  <rcc rId="8520" sId="2">
    <oc r="E14">
      <f>SUM(D14)/C14*100</f>
    </oc>
    <nc r="E14">
      <f>SUM(D14)/C14*100</f>
    </nc>
  </rcc>
  <rcc rId="8521" sId="2">
    <oc r="B15">
      <f>474430.91398+29125.5</f>
    </oc>
    <nc r="B15">
      <f>477284.214+29125.5</f>
    </nc>
  </rcc>
  <rcc rId="8522" sId="2">
    <oc r="C15">
      <f>312146.061+19417</f>
    </oc>
    <nc r="C15">
      <f>312716.761+19417</f>
    </nc>
  </rcc>
  <rcc rId="8523" sId="2">
    <oc r="D15">
      <f>270555.593+1127.562+16989.875</f>
    </oc>
    <nc r="D15">
      <f>284439.891+398.409+18203.438</f>
    </nc>
  </rcc>
  <rcc rId="8524" sId="2">
    <oc r="E15">
      <f>SUM(D15)/C15*100</f>
    </oc>
    <nc r="E15">
      <f>SUM(D15)/C15*100</f>
    </nc>
  </rcc>
  <rcc rId="8525" sId="2">
    <oc r="B21">
      <f>SUM(B15)-B16-B17-B18-B19-B20</f>
    </oc>
    <nc r="B21">
      <f>SUM(B15)-B16-B17-B18-B19-B20</f>
    </nc>
  </rcc>
  <rcc rId="8526" sId="2">
    <oc r="C21">
      <f>SUM(C15)-C16-C17-C18-C19-C20</f>
    </oc>
    <nc r="C21">
      <f>SUM(C15)-C16-C17-C18-C19-C20</f>
    </nc>
  </rcc>
  <rcc rId="8527" sId="2">
    <oc r="D21">
      <f>SUM(D15)-D16-D17-D18-D19-D20</f>
    </oc>
    <nc r="D21">
      <f>SUM(D15)-D16-D17-D18-D19-D20</f>
    </nc>
  </rcc>
  <rcc rId="8528" sId="2">
    <oc r="E21">
      <f>SUM(D21)/C21*100</f>
    </oc>
    <nc r="E21">
      <f>SUM(D21)/C21*100</f>
    </nc>
  </rcc>
  <rcc rId="8529" sId="2" numFmtId="4">
    <oc r="B22">
      <v>26935.287</v>
    </oc>
    <nc r="B22">
      <v>27602.287</v>
    </nc>
  </rcc>
  <rcc rId="8530" sId="2" numFmtId="4">
    <oc r="C22">
      <v>22717.287</v>
    </oc>
    <nc r="C22">
      <v>23051.287</v>
    </nc>
  </rcc>
  <rcc rId="8531" sId="2">
    <oc r="D22">
      <f>10989.708+1756.842</f>
    </oc>
    <nc r="D22">
      <f>12746.55+9.98</f>
    </nc>
  </rcc>
  <rcc rId="8532" sId="2">
    <oc r="E22">
      <f>SUM(D22)/C22*100</f>
    </oc>
    <nc r="E22">
      <f>SUM(D22)/C22*100</f>
    </nc>
  </rcc>
  <rcc rId="8533" sId="2">
    <oc r="B23">
      <f>B24+B34</f>
    </oc>
    <nc r="B23">
      <f>B24+B34</f>
    </nc>
  </rcc>
  <rcc rId="8534" sId="2">
    <oc r="C23">
      <f>C24+C34</f>
    </oc>
    <nc r="C23">
      <f>C24+C34</f>
    </nc>
  </rcc>
  <rcc rId="8535" sId="2">
    <oc r="D23">
      <f>D24+D34</f>
    </oc>
    <nc r="D23">
      <f>D24+D34</f>
    </nc>
  </rcc>
  <rcc rId="8536" sId="2">
    <oc r="E23">
      <f>SUM(D23)/C23*100</f>
    </oc>
    <nc r="E23">
      <f>SUM(D23)/C23*100</f>
    </nc>
  </rcc>
  <rcc rId="8537" sId="2" numFmtId="4">
    <oc r="B24">
      <f>887858.45+41786</f>
    </oc>
    <nc r="B24">
      <v>1025732.05</v>
    </nc>
  </rcc>
  <rcc rId="8538" sId="2" numFmtId="4">
    <oc r="C24">
      <v>708449.20600000001</v>
    </oc>
    <nc r="C24">
      <v>708493.30599999998</v>
    </nc>
  </rcc>
  <rcc rId="8539" sId="2" numFmtId="4">
    <oc r="D24">
      <f>626800.419+16.625</f>
    </oc>
    <nc r="D24">
      <v>676799.43900000001</v>
    </nc>
  </rcc>
  <rcc rId="8540" sId="2">
    <oc r="E24">
      <f>SUM(D24)/C24*100</f>
    </oc>
    <nc r="E24">
      <f>SUM(D24)/C24*100</f>
    </nc>
  </rcc>
  <rcc rId="8541" sId="2" numFmtId="4">
    <oc r="D25">
      <v>12711.588</v>
    </oc>
    <nc r="D25">
      <v>13330.373</v>
    </nc>
  </rcc>
  <rcc rId="8542" sId="2">
    <oc r="E25">
      <f>SUM(D25)/C25*100</f>
    </oc>
    <nc r="E25">
      <f>SUM(D25)/C25*100</f>
    </nc>
  </rcc>
  <rcc rId="8543" sId="2" numFmtId="4">
    <oc r="D26">
      <v>2797.7979999999998</v>
    </oc>
    <nc r="D26">
      <v>2932.5659999999998</v>
    </nc>
  </rcc>
  <rcc rId="8544" sId="2">
    <oc r="E26">
      <f>SUM(D26)/C26*100</f>
    </oc>
    <nc r="E26">
      <f>SUM(D26)/C26*100</f>
    </nc>
  </rcc>
  <rcc rId="8545" sId="2" numFmtId="4">
    <oc r="D27">
      <v>68.05</v>
    </oc>
    <nc r="D27">
      <v>68.849999999999994</v>
    </nc>
  </rcc>
  <rcc rId="8546" sId="2">
    <oc r="E27">
      <f>SUM(D27)/C27*100</f>
    </oc>
    <nc r="E27">
      <f>SUM(D27)/C27*100</f>
    </nc>
  </rcc>
  <rcc rId="8547" sId="2" numFmtId="4">
    <oc r="C28">
      <v>209.506</v>
    </oc>
    <nc r="C28">
      <v>209.566</v>
    </nc>
  </rcc>
  <rcc rId="8548" sId="2" numFmtId="4">
    <oc r="D28">
      <v>192.34</v>
    </oc>
    <nc r="D28">
      <v>205.958</v>
    </nc>
  </rcc>
  <rcc rId="8549" sId="2">
    <oc r="E28">
      <f>SUM(D28)/C28*100</f>
    </oc>
    <nc r="E28">
      <f>SUM(D28)/C28*100</f>
    </nc>
  </rcc>
  <rcc rId="8550" sId="2" numFmtId="4">
    <oc r="D29">
      <v>664.03599999999994</v>
    </oc>
    <nc r="D29">
      <v>665.149</v>
    </nc>
  </rcc>
  <rcc rId="8551" sId="2">
    <oc r="E29">
      <f>SUM(D29)/C29*100</f>
    </oc>
    <nc r="E29">
      <f>SUM(D29)/C29*100</f>
    </nc>
  </rcc>
  <rcc rId="8552" sId="2">
    <oc r="B30">
      <f>SUM(B24)-B25-B26-B27-B28-B29</f>
    </oc>
    <nc r="B30">
      <f>SUM(B24)-B25-B26-B27-B28-B29</f>
    </nc>
  </rcc>
  <rcc rId="8553" sId="2">
    <oc r="C30">
      <f>SUM(C24)-C25-C26-C27-C28-C29</f>
    </oc>
    <nc r="C30">
      <f>SUM(C24)-C25-C26-C27-C28-C29</f>
    </nc>
  </rcc>
  <rcc rId="8554" sId="2">
    <oc r="D30">
      <f>SUM(D24)-D25-D26-D27-D28-D29</f>
    </oc>
    <nc r="D30">
      <f>SUM(D24)-D25-D26-D27-D28-D29</f>
    </nc>
  </rcc>
  <rcc rId="8555" sId="2">
    <oc r="E30">
      <f>SUM(D30)/C30*100</f>
    </oc>
    <nc r="E30">
      <f>SUM(D30)/C30*100</f>
    </nc>
  </rcc>
  <rcc rId="8556" sId="2">
    <oc r="B31">
      <f>SUM(B32:B33)</f>
    </oc>
    <nc r="B31">
      <f>SUM(B32:B33)</f>
    </nc>
  </rcc>
  <rcc rId="8557" sId="2">
    <oc r="C31">
      <f>SUM(C32:C33)</f>
    </oc>
    <nc r="C31">
      <f>SUM(C32:C33)</f>
    </nc>
  </rcc>
  <rcc rId="8558" sId="2">
    <oc r="D31">
      <f>SUM(D32:D33)</f>
    </oc>
    <nc r="D31">
      <f>SUM(D32:D33)</f>
    </nc>
  </rcc>
  <rcc rId="8559" sId="2">
    <oc r="E31">
      <f>SUM(D31)/C31*100</f>
    </oc>
    <nc r="E31">
      <f>SUM(D31)/C31*100</f>
    </nc>
  </rcc>
  <rcc rId="8560" sId="2" numFmtId="4">
    <oc r="D32">
      <v>291582.93800000002</v>
    </oc>
    <nc r="D32">
      <v>327901.68900000001</v>
    </nc>
  </rcc>
  <rcc rId="8561" sId="2">
    <oc r="E32">
      <f>SUM(D32)/C32*100</f>
    </oc>
    <nc r="E32">
      <f>SUM(D32)/C32*100</f>
    </nc>
  </rcc>
  <rcc rId="8562" sId="2" numFmtId="4">
    <oc r="B33">
      <v>300573.2</v>
    </oc>
    <nc r="B33">
      <v>396660.8</v>
    </nc>
  </rcc>
  <rcc rId="8563" sId="2" numFmtId="4">
    <oc r="C33">
      <v>294330.12199999997</v>
    </oc>
    <nc r="C33">
      <v>294604.22200000001</v>
    </nc>
  </rcc>
  <rcc rId="8564" sId="2" numFmtId="4">
    <oc r="D33">
      <v>279731.67700000003</v>
    </oc>
    <nc r="D33">
      <v>291932.57699999999</v>
    </nc>
  </rcc>
  <rcc rId="8565" sId="2">
    <oc r="E33">
      <f>SUM(D33)/C33*100</f>
    </oc>
    <nc r="E33">
      <f>SUM(D33)/C33*100</f>
    </nc>
  </rcc>
  <rcc rId="8566" sId="2" numFmtId="4">
    <oc r="D34">
      <v>1157.7429999999999</v>
    </oc>
    <nc r="D34">
      <v>1177.4280000000001</v>
    </nc>
  </rcc>
  <rcc rId="8567" sId="2">
    <oc r="E34">
      <f>SUM(D34)/C34*100</f>
    </oc>
    <nc r="E34">
      <f>SUM(D34)/C34*100</f>
    </nc>
  </rcc>
  <rcc rId="8568" sId="2">
    <oc r="B35">
      <f>B36+B41</f>
    </oc>
    <nc r="B35">
      <f>B36+B41</f>
    </nc>
  </rcc>
  <rcc rId="8569" sId="2">
    <oc r="C35">
      <f>C36+C41</f>
    </oc>
    <nc r="C35">
      <f>C36+C41</f>
    </nc>
  </rcc>
  <rcc rId="8570" sId="2">
    <oc r="D35">
      <f>D36+D41</f>
    </oc>
    <nc r="D35">
      <f>D36+D41</f>
    </nc>
  </rcc>
  <rcc rId="8571" sId="2">
    <oc r="E35">
      <f>SUM(D35)/C35*100</f>
    </oc>
    <nc r="E35">
      <f>SUM(D35)/C35*100</f>
    </nc>
  </rcc>
  <rcc rId="8572" sId="2" numFmtId="4">
    <oc r="C36">
      <v>82388.073000000004</v>
    </oc>
    <nc r="C36">
      <v>82398.573000000004</v>
    </nc>
  </rcc>
  <rcc rId="8573" sId="2">
    <oc r="D36">
      <f>68646.095+68.702</f>
    </oc>
    <nc r="D36">
      <f>70871.895+28.036</f>
    </nc>
  </rcc>
  <rcc rId="8574" sId="2">
    <oc r="E36">
      <f>SUM(D36)/C36*100</f>
    </oc>
    <nc r="E36">
      <f>SUM(D36)/C36*100</f>
    </nc>
  </rcc>
  <rcc rId="8575" sId="2" numFmtId="4">
    <oc r="D37">
      <v>35337.99366</v>
    </oc>
    <nc r="D37">
      <v>36502.112999999998</v>
    </nc>
  </rcc>
  <rcc rId="8576" sId="2">
    <oc r="E37">
      <f>SUM(D37)/C37*100</f>
    </oc>
    <nc r="E37">
      <f>SUM(D37)/C37*100</f>
    </nc>
  </rcc>
  <rcc rId="8577" sId="2" numFmtId="4">
    <oc r="D38">
      <v>7965.1260000000002</v>
    </oc>
    <nc r="D38">
      <v>8203.8590000000004</v>
    </nc>
  </rcc>
  <rcc rId="8578" sId="2">
    <oc r="E38">
      <f>SUM(D38)/C38*100</f>
    </oc>
    <nc r="E38">
      <f>SUM(D38)/C38*100</f>
    </nc>
  </rcc>
  <rcc rId="8579" sId="2" numFmtId="4">
    <oc r="D39">
      <f>3358.535+21.043</f>
    </oc>
    <nc r="D39">
      <v>3389.087</v>
    </nc>
  </rcc>
  <rcc rId="8580" sId="2">
    <oc r="E39">
      <f>SUM(D39)/C39*100</f>
    </oc>
    <nc r="E39">
      <f>SUM(D39)/C39*100</f>
    </nc>
  </rcc>
  <rcc rId="8581" sId="2">
    <oc r="B40">
      <f>SUM(B36)-B37-B38-B39</f>
    </oc>
    <nc r="B40">
      <f>SUM(B36)-B37-B38-B39</f>
    </nc>
  </rcc>
  <rcc rId="8582" sId="2">
    <oc r="C40">
      <f>SUM(C36)-C37-C38-C39</f>
    </oc>
    <nc r="C40">
      <f>SUM(C36)-C37-C38-C39</f>
    </nc>
  </rcc>
  <rcc rId="8583" sId="2">
    <oc r="D40">
      <f>SUM(D36)-D37-D38-D39</f>
    </oc>
    <nc r="D40">
      <f>SUM(D36)-D37-D38-D39</f>
    </nc>
  </rcc>
  <rcc rId="8584" sId="2">
    <oc r="E40">
      <f>SUM(D40)/C40*100</f>
    </oc>
    <nc r="E40">
      <f>SUM(D40)/C40*100</f>
    </nc>
  </rcc>
  <rcc rId="8585" sId="2" numFmtId="4">
    <oc r="B41">
      <v>19552.345000000001</v>
    </oc>
    <nc r="B41">
      <v>19660.345000000001</v>
    </nc>
  </rcc>
  <rcc rId="8586" sId="2" numFmtId="4">
    <oc r="D41">
      <v>3243.1080000000002</v>
    </oc>
    <nc r="D41">
      <v>3324.2710000000002</v>
    </nc>
  </rcc>
  <rcc rId="8587" sId="2">
    <oc r="E41">
      <f>SUM(D41)/C41*100</f>
    </oc>
    <nc r="E41">
      <f>SUM(D41)/C41*100</f>
    </nc>
  </rcc>
  <rcc rId="8588" sId="2">
    <oc r="B42">
      <f>B43+B48</f>
    </oc>
    <nc r="B42">
      <f>B43+B48</f>
    </nc>
  </rcc>
  <rcc rId="8589" sId="2">
    <oc r="C42">
      <f>C43+C48</f>
    </oc>
    <nc r="C42">
      <f>C43+C48</f>
    </nc>
  </rcc>
  <rcc rId="8590" sId="2">
    <oc r="D42">
      <f>D43+D48</f>
    </oc>
    <nc r="D42">
      <f>D43+D48</f>
    </nc>
  </rcc>
  <rcc rId="8591" sId="2">
    <oc r="E42">
      <f>SUM(D42)/C42*100</f>
    </oc>
    <nc r="E42">
      <f>SUM(D42)/C42*100</f>
    </nc>
  </rcc>
  <rcc rId="8592" sId="2" numFmtId="4">
    <oc r="D43">
      <v>42984.894</v>
    </oc>
    <nc r="D43">
      <f>45237.866+15.823</f>
    </nc>
  </rcc>
  <rcc rId="8593" sId="2">
    <oc r="E43">
      <f>SUM(D43)/C43*100</f>
    </oc>
    <nc r="E43">
      <f>SUM(D43)/C43*100</f>
    </nc>
  </rcc>
  <rcc rId="8594" sId="2" numFmtId="4">
    <oc r="D44">
      <v>20733.304</v>
    </oc>
    <nc r="D44">
      <v>22285.11</v>
    </nc>
  </rcc>
  <rcc rId="8595" sId="2">
    <oc r="E44">
      <f>SUM(D44)/C44*100</f>
    </oc>
    <nc r="E44">
      <f>SUM(D44)/C44*100</f>
    </nc>
  </rcc>
  <rcc rId="8596" sId="2" numFmtId="4">
    <oc r="D45">
      <v>4543.4780000000001</v>
    </oc>
    <nc r="D45">
      <v>4881.1559999999999</v>
    </nc>
  </rcc>
  <rcc rId="8597" sId="2">
    <oc r="E45">
      <f>SUM(D45)/C45*100</f>
    </oc>
    <nc r="E45">
      <f>SUM(D45)/C45*100</f>
    </nc>
  </rcc>
  <rcc rId="8598" sId="2" numFmtId="4">
    <oc r="C46">
      <v>3508.3670000000002</v>
    </oc>
    <nc r="C46">
      <v>3388.3270000000002</v>
    </nc>
  </rcc>
  <rcc rId="8599" sId="2" numFmtId="4">
    <oc r="D46">
      <v>2884.25</v>
    </oc>
    <nc r="D46">
      <v>2885.5160000000001</v>
    </nc>
  </rcc>
  <rcc rId="8600" sId="2">
    <oc r="E46">
      <f>SUM(D46)/C46*100</f>
    </oc>
    <nc r="E46">
      <f>SUM(D46)/C46*100</f>
    </nc>
  </rcc>
  <rcc rId="8601" sId="2">
    <oc r="B47">
      <f>SUM(B43)-B44-B45-B46</f>
    </oc>
    <nc r="B47">
      <f>SUM(B43)-B44-B45-B46</f>
    </nc>
  </rcc>
  <rcc rId="8602" sId="2">
    <oc r="C47">
      <f>SUM(C43)-C44-C45-C46</f>
    </oc>
    <nc r="C47">
      <f>SUM(C43)-C44-C45-C46</f>
    </nc>
  </rcc>
  <rcc rId="8603" sId="2">
    <oc r="D47">
      <f>SUM(D43)-D44-D45-D46</f>
    </oc>
    <nc r="D47">
      <f>SUM(D43)-D44-D45-D46</f>
    </nc>
  </rcc>
  <rcc rId="8604" sId="2">
    <oc r="E47">
      <f>SUM(D47)/C47*100</f>
    </oc>
    <nc r="E47">
      <f>SUM(D47)/C47*100</f>
    </nc>
  </rcc>
  <rcc rId="8605" sId="2" numFmtId="4">
    <oc r="B48">
      <v>35781.512999999999</v>
    </oc>
    <nc r="B48">
      <v>35976.713000000003</v>
    </nc>
  </rcc>
  <rcc rId="8606" sId="2" numFmtId="4">
    <oc r="D48">
      <f>10972.733+30</f>
    </oc>
    <nc r="D48">
      <v>11031.476000000001</v>
    </nc>
  </rcc>
  <rcc rId="8607" sId="2">
    <oc r="E48">
      <f>SUM(D48)/C48*100</f>
    </oc>
    <nc r="E48">
      <f>SUM(D48)/C48*100</f>
    </nc>
  </rcc>
  <rcc rId="8608" sId="2">
    <oc r="B49">
      <f>B50+B55</f>
    </oc>
    <nc r="B49">
      <f>B50+B55</f>
    </nc>
  </rcc>
  <rcc rId="8609" sId="2">
    <oc r="C49">
      <f>C50+C55</f>
    </oc>
    <nc r="C49">
      <f>C50+C55</f>
    </nc>
  </rcc>
  <rcc rId="8610" sId="2">
    <oc r="D49">
      <f>D50+D55</f>
    </oc>
    <nc r="D49">
      <f>D50+D55</f>
    </nc>
  </rcc>
  <rcc rId="8611" sId="2">
    <oc r="E49">
      <f>SUM(D49)/C49*100</f>
    </oc>
    <nc r="E49">
      <f>SUM(D49)/C49*100</f>
    </nc>
  </rcc>
  <rcc rId="8612" sId="2" numFmtId="4">
    <oc r="D50">
      <v>73514.81</v>
    </oc>
    <nc r="D50">
      <v>77251.254000000001</v>
    </nc>
  </rcc>
  <rcc rId="8613" sId="2">
    <oc r="E50">
      <f>SUM(D50)/C50*100</f>
    </oc>
    <nc r="E50">
      <f>SUM(D50)/C50*100</f>
    </nc>
  </rcc>
  <rcc rId="8614" sId="2" numFmtId="4">
    <oc r="D51">
      <v>50105.254000000001</v>
    </oc>
    <nc r="D51">
      <v>52898.381000000001</v>
    </nc>
  </rcc>
  <rcc rId="8615" sId="2">
    <oc r="E51">
      <f>SUM(D51)/C51*100</f>
    </oc>
    <nc r="E51">
      <f>SUM(D51)/C51*100</f>
    </nc>
  </rcc>
  <rcc rId="8616" sId="2" numFmtId="4">
    <oc r="D52">
      <v>10919.107</v>
    </oc>
    <nc r="D52">
      <v>11512.111000000001</v>
    </nc>
  </rcc>
  <rcc rId="8617" sId="2">
    <oc r="E52">
      <f>SUM(D52)/C52*100</f>
    </oc>
    <nc r="E52">
      <f>SUM(D52)/C52*100</f>
    </nc>
  </rcc>
  <rcc rId="8618" sId="2" numFmtId="4">
    <oc r="D53">
      <v>2666.6370000000002</v>
    </oc>
    <nc r="D53">
      <v>2679.529</v>
    </nc>
  </rcc>
  <rcc rId="8619" sId="2">
    <oc r="E53">
      <f>SUM(D53)/C53*100</f>
    </oc>
    <nc r="E53">
      <f>SUM(D53)/C53*100</f>
    </nc>
  </rcc>
  <rcc rId="8620" sId="2">
    <oc r="B54">
      <f>SUM(B50)-B51-B52-B53</f>
    </oc>
    <nc r="B54">
      <f>SUM(B50)-B51-B52-B53</f>
    </nc>
  </rcc>
  <rcc rId="8621" sId="2">
    <oc r="C54">
      <f>SUM(C50)-C51-C52-C53</f>
    </oc>
    <nc r="C54">
      <f>SUM(C50)-C51-C52-C53</f>
    </nc>
  </rcc>
  <rcc rId="8622" sId="2">
    <oc r="D54">
      <f>SUM(D50)-D51-D52-D53</f>
    </oc>
    <nc r="D54">
      <f>SUM(D50)-D51-D52-D53</f>
    </nc>
  </rcc>
  <rcc rId="8623" sId="2">
    <oc r="E54">
      <f>SUM(D54)/C54*100</f>
    </oc>
    <nc r="E54">
      <f>SUM(D54)/C54*100</f>
    </nc>
  </rcc>
  <rcc rId="8624" sId="2" numFmtId="4">
    <oc r="D55">
      <v>3959.8629999999998</v>
    </oc>
    <nc r="D55">
      <v>4191.9059999999999</v>
    </nc>
  </rcc>
  <rcc rId="8625" sId="2">
    <oc r="E55">
      <f>SUM(D55)/C55*100</f>
    </oc>
    <nc r="E55">
      <f>SUM(D55)/C55*100</f>
    </nc>
  </rcc>
  <rcc rId="8626" sId="2">
    <oc r="B56">
      <f>B57+B60</f>
    </oc>
    <nc r="B56">
      <f>B57+B60</f>
    </nc>
  </rcc>
  <rcc rId="8627" sId="2">
    <oc r="C56">
      <f>C57+C60</f>
    </oc>
    <nc r="C56">
      <f>C57+C60</f>
    </nc>
  </rcc>
  <rcc rId="8628" sId="2">
    <oc r="D56">
      <f>D57+D60</f>
    </oc>
    <nc r="D56">
      <f>D57+D60</f>
    </nc>
  </rcc>
  <rcc rId="8629" sId="2">
    <oc r="E56">
      <f>SUM(D56)/C56*100</f>
    </oc>
    <nc r="E56">
      <f>SUM(D56)/C56*100</f>
    </nc>
  </rcc>
  <rcc rId="8630" sId="2">
    <oc r="D57">
      <f>104172.024+1030.985</f>
    </oc>
    <nc r="D57">
      <f>109259.291+555.508</f>
    </nc>
  </rcc>
  <rcc rId="8631" sId="2">
    <oc r="E57">
      <f>SUM(D57)/C57*100</f>
    </oc>
    <nc r="E57">
      <f>SUM(D57)/C57*100</f>
    </nc>
  </rcc>
  <rcc rId="8632" sId="2" numFmtId="4">
    <oc r="D58">
      <f>18311.031+4.404</f>
    </oc>
    <nc r="D58">
      <v>18315.435000000001</v>
    </nc>
  </rcc>
  <rcc rId="8633" sId="2">
    <oc r="E58">
      <f>SUM(D58)/C58*100</f>
    </oc>
    <nc r="E58">
      <f>SUM(D58)/C58*100</f>
    </nc>
  </rcc>
  <rcc rId="8634" sId="2">
    <oc r="B59">
      <f>SUM(B57)-B58</f>
    </oc>
    <nc r="B59">
      <f>SUM(B57)-B58</f>
    </nc>
  </rcc>
  <rcc rId="8635" sId="2">
    <oc r="C59">
      <f>SUM(C57)-C58</f>
    </oc>
    <nc r="C59">
      <f>SUM(C57)-C58</f>
    </nc>
  </rcc>
  <rcc rId="8636" sId="2">
    <oc r="D59">
      <f>SUM(D57)-D58</f>
    </oc>
    <nc r="D59">
      <f>SUM(D57)-D58</f>
    </nc>
  </rcc>
  <rcc rId="8637" sId="2">
    <oc r="E59">
      <f>SUM(D59)/C59*100</f>
    </oc>
    <nc r="E59">
      <f>SUM(D59)/C59*100</f>
    </nc>
  </rcc>
  <rcc rId="8638" sId="2" numFmtId="4">
    <oc r="B60">
      <v>232520.32842999999</v>
    </oc>
    <nc r="B60">
      <v>242068.32800000001</v>
    </nc>
  </rcc>
  <rcc rId="8639" sId="2" numFmtId="4">
    <oc r="C60">
      <v>189986.41200000001</v>
    </oc>
    <nc r="C60">
      <v>198387.21900000001</v>
    </nc>
  </rcc>
  <rcc rId="8640" sId="2" numFmtId="4">
    <oc r="D60">
      <v>57898.209000000003</v>
    </oc>
    <nc r="D60">
      <f>62373.482+1457.538</f>
    </nc>
  </rcc>
  <rcc rId="8641" sId="2">
    <oc r="E60">
      <f>SUM(D60)/C60*100</f>
    </oc>
    <nc r="E60">
      <f>SUM(D60)/C60*100</f>
    </nc>
  </rcc>
  <rcc rId="8642" sId="2">
    <oc r="B61">
      <f>SUM(B62)</f>
    </oc>
    <nc r="B61">
      <f>SUM(B62)</f>
    </nc>
  </rcc>
  <rcc rId="8643" sId="2">
    <oc r="C61">
      <f>SUM(C62)</f>
    </oc>
    <nc r="C61">
      <f>SUM(C62)</f>
    </nc>
  </rcc>
  <rcc rId="8644" sId="2">
    <oc r="D61">
      <f>SUM(D62)</f>
    </oc>
    <nc r="D61">
      <f>SUM(D62)</f>
    </nc>
  </rcc>
  <rcc rId="8645" sId="2">
    <oc r="E61">
      <f>SUM(D61)/C61*100</f>
    </oc>
    <nc r="E61">
      <f>SUM(D61)/C61*100</f>
    </nc>
  </rcc>
  <rcc rId="8646" sId="2" numFmtId="4">
    <oc r="B62">
      <v>223960.86199999999</v>
    </oc>
    <nc r="B62">
      <v>224052.86199999999</v>
    </nc>
  </rcc>
  <rcc rId="8647" sId="2" numFmtId="4">
    <oc r="C62">
      <v>158480.609</v>
    </oc>
    <nc r="C62">
      <v>158772.609</v>
    </nc>
  </rcc>
  <rcc rId="8648" sId="2" numFmtId="4">
    <oc r="D62">
      <v>33287.459000000003</v>
    </oc>
    <nc r="D62">
      <f>34463.943+900.646</f>
    </nc>
  </rcc>
  <rcc rId="8649" sId="2">
    <oc r="E62">
      <f>SUM(D62)/C62*100</f>
    </oc>
    <nc r="E62">
      <f>SUM(D62)/C62*100</f>
    </nc>
  </rcc>
  <rcc rId="8650" sId="2">
    <oc r="B63">
      <f>SUM(B64:B65)</f>
    </oc>
    <nc r="B63">
      <f>SUM(B64:B65)</f>
    </nc>
  </rcc>
  <rcc rId="8651" sId="2">
    <oc r="C63">
      <f>SUM(C64:C65)</f>
    </oc>
    <nc r="C63">
      <f>SUM(C64:C65)</f>
    </nc>
  </rcc>
  <rcc rId="8652" sId="2">
    <oc r="D63">
      <f>SUM(D64:D65)</f>
    </oc>
    <nc r="D63">
      <f>SUM(D64:D65)</f>
    </nc>
  </rcc>
  <rcc rId="8653" sId="2">
    <oc r="E63">
      <f>SUM(D63)/C63*100</f>
    </oc>
    <nc r="E63">
      <f>SUM(D63)/C63*100</f>
    </nc>
  </rcc>
  <rcc rId="8654" sId="2" numFmtId="4">
    <oc r="D64">
      <v>52149.788</v>
    </oc>
    <nc r="D64">
      <v>56469.642</v>
    </nc>
  </rcc>
  <rcc rId="8655" sId="2">
    <oc r="E64">
      <f>SUM(D64)/C64*100</f>
    </oc>
    <nc r="E64">
      <f>SUM(D64)/C64*100</f>
    </nc>
  </rcc>
  <rcc rId="8656" sId="2" numFmtId="4">
    <oc r="B65">
      <v>93550.675000000003</v>
    </oc>
    <nc r="B65">
      <v>94763.368000000002</v>
    </nc>
  </rcc>
  <rcc rId="8657" sId="2" numFmtId="4">
    <oc r="C65">
      <v>85723.19</v>
    </oc>
    <nc r="C65">
      <v>86935.883000000002</v>
    </nc>
  </rcc>
  <rcc rId="8658" sId="2" numFmtId="4">
    <oc r="D65">
      <v>30956.258000000002</v>
    </oc>
    <nc r="D65">
      <v>31167.202000000001</v>
    </nc>
  </rcc>
  <rcc rId="8659" sId="2">
    <oc r="E65">
      <f>SUM(D65)/C65*100</f>
    </oc>
    <nc r="E65">
      <f>SUM(D65)/C65*100</f>
    </nc>
  </rcc>
  <rcc rId="8660" sId="2">
    <oc r="B66">
      <f>SUM(B67:B67)</f>
    </oc>
    <nc r="B66">
      <f>SUM(B67:B67)</f>
    </nc>
  </rcc>
  <rcc rId="8661" sId="2">
    <oc r="C66">
      <f>SUM(C67:C67)</f>
    </oc>
    <nc r="C66">
      <f>SUM(C67:C67)</f>
    </nc>
  </rcc>
  <rcc rId="8662" sId="2">
    <oc r="D66">
      <f>SUM(D67:D67)</f>
    </oc>
    <nc r="D66">
      <f>SUM(D67:D67)</f>
    </nc>
  </rcc>
  <rcc rId="8663" sId="2">
    <oc r="E66">
      <f>SUM(D66)/C66*100</f>
    </oc>
    <nc r="E66">
      <f>SUM(D66)/C66*100</f>
    </nc>
  </rcc>
  <rcc rId="8664" sId="2">
    <oc r="E67">
      <f>SUM(D67)/C67*100</f>
    </oc>
    <nc r="E67">
      <f>SUM(D67)/C67*100</f>
    </nc>
  </rcc>
  <rcc rId="8665" sId="2">
    <oc r="B68">
      <f>SUM(B69)+B72</f>
    </oc>
    <nc r="B68">
      <f>SUM(B69)+B72</f>
    </nc>
  </rcc>
  <rcc rId="8666" sId="2">
    <oc r="C68">
      <f>SUM(C69)+C72</f>
    </oc>
    <nc r="C68">
      <f>SUM(C69)+C72</f>
    </nc>
  </rcc>
  <rcc rId="8667" sId="2">
    <oc r="D68">
      <f>SUM(D69)+D72</f>
    </oc>
    <nc r="D68">
      <f>SUM(D69)+D72</f>
    </nc>
  </rcc>
  <rcc rId="8668" sId="2">
    <oc r="E68">
      <f>SUM(D68)/C68*100</f>
    </oc>
    <nc r="E68">
      <f>SUM(D68)/C68*100</f>
    </nc>
  </rcc>
  <rcc rId="8669" sId="2">
    <oc r="E69">
      <f>SUM(D69)/C69*100</f>
    </oc>
    <nc r="E69">
      <f>SUM(D69)/C69*100</f>
    </nc>
  </rcc>
  <rcc rId="8670" sId="2">
    <oc r="E70">
      <f>SUM(D70)/C70*100</f>
    </oc>
    <nc r="E70">
      <f>SUM(D70)/C70*100</f>
    </nc>
  </rcc>
  <rcc rId="8671" sId="2">
    <oc r="B71">
      <f>SUM(B69)-B70</f>
    </oc>
    <nc r="B71">
      <f>SUM(B69)-B70</f>
    </nc>
  </rcc>
  <rcc rId="8672" sId="2">
    <oc r="C71">
      <f>SUM(C69)-C70</f>
    </oc>
    <nc r="C71">
      <f>SUM(C69)-C70</f>
    </nc>
  </rcc>
  <rcc rId="8673" sId="2">
    <oc r="D71">
      <f>SUM(D69)-D70</f>
    </oc>
    <nc r="D71">
      <f>SUM(D69)-D70</f>
    </nc>
  </rcc>
  <rcc rId="8674" sId="2">
    <oc r="E71">
      <f>SUM(D71)/C71*100</f>
    </oc>
    <nc r="E71">
      <f>SUM(D71)/C71*100</f>
    </nc>
  </rcc>
  <rcc rId="8675" sId="2">
    <oc r="E72">
      <f>SUM(D72)/C72*100</f>
    </oc>
    <nc r="E72">
      <f>SUM(D72)/C72*100</f>
    </nc>
  </rcc>
  <rcc rId="8676" sId="2">
    <oc r="E73">
      <f>SUM(D73)/C73*100</f>
    </oc>
    <nc r="E73">
      <f>SUM(D73)/C73*100</f>
    </nc>
  </rcc>
  <rcc rId="8677" sId="2" numFmtId="4">
    <oc r="D74">
      <v>31404.799999999999</v>
    </oc>
    <nc r="D74">
      <v>32900.267</v>
    </nc>
  </rcc>
  <rcc rId="8678" sId="2">
    <oc r="E74">
      <f>SUM(D74)/C74*100</f>
    </oc>
    <nc r="E74">
      <f>SUM(D74)/C74*100</f>
    </nc>
  </rcc>
  <rcc rId="8679" sId="2">
    <oc r="B75">
      <f>SUM(B76)+B80</f>
    </oc>
    <nc r="B75">
      <f>SUM(B76)+B80</f>
    </nc>
  </rcc>
  <rcc rId="8680" sId="2">
    <oc r="C75">
      <f>SUM(C76)+C80</f>
    </oc>
    <nc r="C75">
      <f>SUM(C76)+C80</f>
    </nc>
  </rcc>
  <rcc rId="8681" sId="2">
    <oc r="D75">
      <f>SUM(D76)+D80</f>
    </oc>
    <nc r="D75">
      <f>SUM(D76)+D80</f>
    </nc>
  </rcc>
  <rcc rId="8682" sId="2">
    <oc r="E75">
      <f>SUM(D75)/C75*100</f>
    </oc>
    <nc r="E75">
      <f>SUM(D75)/C75*100</f>
    </nc>
  </rcc>
  <rcc rId="8683" sId="2">
    <oc r="C76">
      <f>7221.396+3356.57</f>
    </oc>
    <nc r="C76">
      <f>7221.396+3356.57</f>
    </nc>
  </rcc>
  <rcc rId="8684" sId="2" numFmtId="4">
    <oc r="D76">
      <v>2364.5329999999999</v>
    </oc>
    <nc r="D76">
      <f>2478.204+19.271</f>
    </nc>
  </rcc>
  <rcc rId="8685" sId="2">
    <oc r="E76">
      <f>SUM(D76)/C76*100</f>
    </oc>
    <nc r="E76">
      <f>SUM(D76)/C76*100</f>
    </nc>
  </rcc>
  <rcc rId="8686" sId="2">
    <oc r="B79">
      <f>SUM(B76)-B77-B78</f>
    </oc>
    <nc r="B79">
      <f>SUM(B76)-B77-B78</f>
    </nc>
  </rcc>
  <rcc rId="8687" sId="2">
    <oc r="C79">
      <f>1359.699+75</f>
    </oc>
    <nc r="C79">
      <f>1359.699+75</f>
    </nc>
  </rcc>
  <rcc rId="8688" sId="2">
    <oc r="D79">
      <f>SUM(D76)-D77-D78</f>
    </oc>
    <nc r="D79">
      <f>SUM(D76)-D77-D78</f>
    </nc>
  </rcc>
  <rcc rId="8689" sId="2">
    <oc r="E79">
      <f>SUM(D79)/C79*100</f>
    </oc>
    <nc r="E79">
      <f>SUM(D79)/C79*100</f>
    </nc>
  </rcc>
  <rcc rId="8690" sId="2" numFmtId="4">
    <oc r="B80">
      <v>58907.542000000001</v>
    </oc>
    <nc r="B80">
      <f>44017.8+3035.586+19551.056</f>
    </nc>
  </rcc>
  <rcc rId="8691" sId="2" numFmtId="4">
    <oc r="C80">
      <v>49124.49</v>
    </oc>
    <nc r="C80">
      <f>4177.59+44017.8+1240</f>
    </nc>
  </rcc>
  <rcc rId="8692" sId="2" numFmtId="4">
    <oc r="D80">
      <v>13588.239</v>
    </oc>
    <nc r="D80">
      <f>13573.306+14.933</f>
    </nc>
  </rcc>
  <rcc rId="8693" sId="2">
    <oc r="E80">
      <f>SUM(D80)/C80*100</f>
    </oc>
    <nc r="E80">
      <f>SUM(D80)/C80*100</f>
    </nc>
  </rcc>
  <rcc rId="8694" sId="2">
    <oc r="E81">
      <f>SUM(D81)/C81*100</f>
    </oc>
    <nc r="E81">
      <f>SUM(D81)/C81*100</f>
    </nc>
  </rcc>
  <rcc rId="8695" sId="2">
    <oc r="B82">
      <f>B5+B14+B23+B35+B42+B49+B56+B61+B63+B66+B68+B73+B74+B75+B81</f>
    </oc>
    <nc r="B82">
      <f>B5+B14+B23+B35+B42+B49+B56+B61+B63+B66+B68+B73+B74+B75+B81</f>
    </nc>
  </rcc>
  <rcc rId="8696" sId="2">
    <oc r="C82">
      <f>C5+C14+C23+C35+C42+C49+C56+C61+C63+C66+C68+C73+C74+C75+C81</f>
    </oc>
    <nc r="C82">
      <f>C5+C14+C23+C35+C42+C49+C56+C61+C63+C66+C68+C73+C74+C75+C81</f>
    </nc>
  </rcc>
  <rcc rId="8697" sId="2">
    <oc r="D82">
      <f>D5+D14+D23+D35+D42+D49+D56+D61+D63+D66+D68+D73+D74+D75+D81</f>
    </oc>
    <nc r="D82">
      <f>D5+D14+D23+D35+D42+D49+D56+D61+D63+D66+D68+D73+D74+D75+D81</f>
    </nc>
  </rcc>
  <rcc rId="8698" sId="2">
    <oc r="E82">
      <f>SUM(D82)/C82*100</f>
    </oc>
    <nc r="E82">
      <f>SUM(D82)/C82*100</f>
    </nc>
  </rcc>
  <rcc rId="8699" sId="2">
    <oc r="B83">
      <f>B6+B15+B24+B36+B43+B50+B57+B64+B69+B76+B74</f>
    </oc>
    <nc r="B83">
      <f>B6+B15+B24+B36+B43+B50+B57+B64+B69+B76+B74</f>
    </nc>
  </rcc>
  <rcc rId="8700" sId="2">
    <oc r="C83">
      <f>C6+C15+C24+C36+C43+C50+C57+C64+C69+C76+C74</f>
    </oc>
    <nc r="C83">
      <f>C6+C15+C24+C36+C43+C50+C57+C64+C69+C76+C74</f>
    </nc>
  </rcc>
  <rcc rId="8701" sId="2">
    <oc r="D83">
      <f>D6+D15+D24+D36+D43+D50+D57+D64+D69+D76+D74</f>
    </oc>
    <nc r="D83">
      <f>D6+D15+D24+D36+D43+D50+D57+D64+D69+D76+D74</f>
    </nc>
  </rcc>
  <rcc rId="8702" sId="2">
    <oc r="E83">
      <f>SUM(D83)/C83*100</f>
    </oc>
    <nc r="E83">
      <f>SUM(D83)/C83*100</f>
    </nc>
  </rcc>
  <rcc rId="8703" sId="2">
    <oc r="B84">
      <f>B7+B16+B25+B37+B44+B51+B77</f>
    </oc>
    <nc r="B84">
      <f>B7+B16+B25+B37+B44+B51+B77</f>
    </nc>
  </rcc>
  <rcc rId="8704" sId="2">
    <oc r="C84">
      <f>C7+C16+C25+C37+C44+C51+C77</f>
    </oc>
    <nc r="C84">
      <f>C7+C16+C25+C37+C44+C51+C77</f>
    </nc>
  </rcc>
  <rcc rId="8705" sId="2">
    <oc r="D84">
      <f>D7+D16+D25+D37+D44+D51+D77</f>
    </oc>
    <nc r="D84">
      <f>D7+D16+D25+D37+D44+D51+D77</f>
    </nc>
  </rcc>
  <rcc rId="8706" sId="2">
    <oc r="E84">
      <f>SUM(D84)/C84*100</f>
    </oc>
    <nc r="E84">
      <f>SUM(D84)/C84*100</f>
    </nc>
  </rcc>
  <rcc rId="8707" sId="2">
    <oc r="B85">
      <f>B8+B17+B26+B38+B45+B52+B78</f>
    </oc>
    <nc r="B85">
      <f>B8+B17+B26+B38+B45+B52+B78</f>
    </nc>
  </rcc>
  <rcc rId="8708" sId="2">
    <oc r="C85">
      <f>C8+C17+C26+C38+C45+C52+C78</f>
    </oc>
    <nc r="C85">
      <f>C8+C17+C26+C38+C45+C52+C78</f>
    </nc>
  </rcc>
  <rcc rId="8709" sId="2">
    <oc r="D85">
      <f>D8+D17+D26+D38+D45+D52+D78</f>
    </oc>
    <nc r="D85">
      <f>D8+D17+D26+D38+D45+D52+D78</f>
    </nc>
  </rcc>
  <rcc rId="8710" sId="2">
    <oc r="E85">
      <f>SUM(D85)/C85*100</f>
    </oc>
    <nc r="E85">
      <f>SUM(D85)/C85*100</f>
    </nc>
  </rcc>
  <rcc rId="8711" sId="2">
    <oc r="B86">
      <f>B70+B11+B20+B29+B39+B46+B53+B58</f>
    </oc>
    <nc r="B86">
      <f>B70+B11+B20+B29+B39+B46+B53+B58</f>
    </nc>
  </rcc>
  <rcc rId="8712" sId="2">
    <oc r="C86">
      <f>C70+C11+C20+C29+C39+C46+C53+C58</f>
    </oc>
    <nc r="C86">
      <f>C70+C11+C20+C29+C39+C46+C53+C58</f>
    </nc>
  </rcc>
  <rcc rId="8713" sId="2">
    <oc r="D86">
      <f>D70+D11+D20+D29+D39+D46+D53+D58</f>
    </oc>
    <nc r="D86">
      <f>D70+D11+D20+D29+D39+D46+D53+D58</f>
    </nc>
  </rcc>
  <rcc rId="8714" sId="2">
    <oc r="E86">
      <f>SUM(D86)/C86*100</f>
    </oc>
    <nc r="E86">
      <f>SUM(D86)/C86*100</f>
    </nc>
  </rcc>
  <rcc rId="8715" sId="2">
    <oc r="B87">
      <f>B83-B84-B85-B86</f>
    </oc>
    <nc r="B87">
      <f>B83-B84-B85-B86</f>
    </nc>
  </rcc>
  <rcc rId="8716" sId="2">
    <oc r="C87">
      <f>C83-C84-C85-C86</f>
    </oc>
    <nc r="C87">
      <f>C83-C84-C85-C86</f>
    </nc>
  </rcc>
  <rcc rId="8717" sId="2">
    <oc r="D87">
      <f>D83-D84-D85-D86</f>
    </oc>
    <nc r="D87">
      <f>D83-D84-D85-D86</f>
    </nc>
  </rcc>
  <rcc rId="8718" sId="2">
    <oc r="E87">
      <f>SUM(D87)/C87*100</f>
    </oc>
    <nc r="E87">
      <f>SUM(D87)/C87*100</f>
    </nc>
  </rcc>
  <rcc rId="8719" sId="2">
    <oc r="B88">
      <f>B13+B22+B41+B34+B55+B60+B62+B65+B67+B72+B80+B48</f>
    </oc>
    <nc r="B88">
      <f>B13+B22+B41+B34+B55+B60+B62+B65+B67+B72+B80+B48</f>
    </nc>
  </rcc>
  <rcc rId="8720" sId="2">
    <oc r="C88">
      <f>C13+C22+C41+C34+C55+C60+C62+C65+C67+C72+C80+C48</f>
    </oc>
    <nc r="C88">
      <f>C13+C22+C41+C34+C55+C60+C62+C65+C67+C72+C80+C48</f>
    </nc>
  </rcc>
  <rcc rId="8721" sId="2">
    <oc r="D88">
      <f>D13+D22+D41+D34+D55+D60+D62+D65+D67+D72+D80+D48</f>
    </oc>
    <nc r="D88">
      <f>D13+D22+D41+D34+D55+D60+D62+D65+D67+D72+D80+D48</f>
    </nc>
  </rcc>
  <rcc rId="8722" sId="2">
    <oc r="E88">
      <f>SUM(D88)/C88*100</f>
    </oc>
    <nc r="E88">
      <f>SUM(D88)/C88*100</f>
    </nc>
  </rcc>
  <rcc rId="8723" sId="2">
    <oc r="B89">
      <f>SUM(B81)</f>
    </oc>
    <nc r="B89">
      <f>SUM(B81)</f>
    </nc>
  </rcc>
  <rcc rId="8724" sId="2">
    <oc r="C89">
      <f>SUM(C81)</f>
    </oc>
    <nc r="C89">
      <f>SUM(C81)</f>
    </nc>
  </rcc>
  <rcc rId="8725" sId="2">
    <oc r="D89">
      <f>SUM(D81)</f>
    </oc>
    <nc r="D89">
      <f>SUM(D81)</f>
    </nc>
  </rcc>
  <rcc rId="8726" sId="2">
    <oc r="E89">
      <f>SUM(D89)/C89*100</f>
    </oc>
    <nc r="E89">
      <f>SUM(D89)/C89*100</f>
    </nc>
  </rcc>
  <rcc rId="8727" sId="2">
    <oc r="B90">
      <f>SUM(B73)</f>
    </oc>
    <nc r="B90">
      <f>SUM(B73)</f>
    </nc>
  </rcc>
  <rcc rId="8728" sId="2">
    <oc r="C90">
      <f>SUM(C73)</f>
    </oc>
    <nc r="C90">
      <f>SUM(C73)</f>
    </nc>
  </rcc>
  <rcc rId="8729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8457" sId="1">
    <oc r="B15">
      <f>473208.714+29125.5</f>
    </oc>
    <nc r="B15">
      <f>477284.214+29125.5</f>
    </nc>
  </rcc>
  <rcc rId="8458" sId="1">
    <oc r="C15">
      <f>312458.461+19417</f>
    </oc>
    <nc r="C15">
      <f>312716.761+19417</f>
    </nc>
  </rcc>
  <rcc rId="8459" sId="1" numFmtId="4">
    <oc r="D43">
      <v>42984.894</v>
    </oc>
    <nc r="D43">
      <f>45237.866+15.823</f>
    </nc>
  </rcc>
  <rcc rId="8460" sId="1" numFmtId="4">
    <oc r="D44">
      <v>20733.304</v>
    </oc>
    <nc r="D44">
      <v>22285.11</v>
    </nc>
  </rcc>
  <rcc rId="8461" sId="1" numFmtId="4">
    <oc r="D45">
      <v>4543.4780000000001</v>
    </oc>
    <nc r="D45">
      <v>4881.1559999999999</v>
    </nc>
  </rcc>
  <rcc rId="8462" sId="1" numFmtId="4">
    <oc r="D46">
      <v>2884.25</v>
    </oc>
    <nc r="D46">
      <v>2885.5160000000001</v>
    </nc>
  </rcc>
  <rcc rId="8463" sId="1" numFmtId="4">
    <oc r="C46">
      <v>3508.3670000000002</v>
    </oc>
    <nc r="C46">
      <v>3388.3270000000002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52" sId="1" numFmtId="4">
    <oc r="C24">
      <f>617202.69+23745.145</f>
    </oc>
    <nc r="C24">
      <v>708419.20600000001</v>
    </nc>
  </rcc>
  <rcc rId="7953" sId="1" numFmtId="4">
    <oc r="C25">
      <v>13262.066000000001</v>
    </oc>
    <nc r="C25">
      <v>15177.955</v>
    </nc>
  </rcc>
  <rcc rId="7954" sId="1" numFmtId="4">
    <oc r="C26">
      <v>2910.9160000000002</v>
    </oc>
    <nc r="C26">
      <v>3327.35</v>
    </nc>
  </rcc>
  <rcc rId="7955" sId="1" numFmtId="4">
    <oc r="C27">
      <v>71.825000000000003</v>
    </oc>
    <nc r="C27">
      <v>75.575000000000003</v>
    </nc>
  </rcc>
  <rcc rId="7956" sId="1" numFmtId="4">
    <oc r="C28">
      <v>182.024</v>
    </oc>
    <nc r="C28">
      <v>209.506</v>
    </nc>
  </rcc>
  <rcc rId="7957" sId="1" numFmtId="4">
    <oc r="C29">
      <v>810.72900000000004</v>
    </oc>
    <nc r="C29">
      <v>844.59100000000001</v>
    </nc>
  </rcc>
  <rcc rId="7958" sId="1" numFmtId="4">
    <oc r="D24">
      <f>623398.069+6.235</f>
    </oc>
    <nc r="D24">
      <v>626817.04299999995</v>
    </nc>
  </rcc>
  <rcc rId="7959" sId="1" numFmtId="4">
    <oc r="D25">
      <f>12582.344+5.14472</f>
    </oc>
    <nc r="D25">
      <v>12711.588</v>
    </nc>
  </rcc>
  <rcc rId="7960" sId="1" numFmtId="4">
    <oc r="D26">
      <f>2769.407+1089.84</f>
    </oc>
    <nc r="D26">
      <v>2797.7979999999998</v>
    </nc>
  </rcc>
  <rcc rId="7961" sId="1" numFmtId="4">
    <oc r="D28">
      <v>180.06800000000001</v>
    </oc>
    <nc r="D28">
      <v>192.34</v>
    </nc>
  </rcc>
  <rcc rId="7962" sId="1" numFmtId="4">
    <oc r="D29">
      <v>645.88099999999997</v>
    </oc>
    <nc r="D29">
      <v>664.03599999999994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70" sId="1" numFmtId="4">
    <oc r="C33">
      <v>294430.22200000001</v>
    </oc>
    <nc r="C33">
      <v>341104.42200000002</v>
    </nc>
  </rcc>
  <rcc rId="9071" sId="1" numFmtId="4">
    <oc r="D32">
      <v>327901.68900000001</v>
    </oc>
    <nc r="D32">
      <v>333774.69199999998</v>
    </nc>
  </rcc>
  <rcc rId="9072" sId="1" numFmtId="4">
    <oc r="D33">
      <v>292859.17200000002</v>
    </oc>
    <nc r="D33">
      <v>336385.62099999998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73" sId="1" numFmtId="4">
    <oc r="D33">
      <v>336385.62099999998</v>
    </oc>
    <nc r="D33">
      <v>336973.28499999997</v>
    </nc>
  </rcc>
  <rcc rId="9074" sId="1" numFmtId="4">
    <oc r="C33">
      <v>341104.42200000002</v>
    </oc>
    <nc r="C33">
      <v>341101.42200000002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5" sId="1" numFmtId="4">
    <oc r="C32">
      <v>295979.86599999998</v>
    </oc>
    <nc r="C32">
      <v>339996.16600000003</v>
    </nc>
  </rcc>
  <rcc rId="7966" sId="1" numFmtId="4">
    <oc r="C33">
      <v>278296.89600000001</v>
    </oc>
    <nc r="C33">
      <v>294330.12199999997</v>
    </nc>
  </rcc>
  <rcc rId="7967" sId="1" numFmtId="4">
    <oc r="D33">
      <v>277526.16499999998</v>
    </oc>
    <nc r="D33">
      <v>279731.67700000003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8" sId="1" numFmtId="4">
    <oc r="C34">
      <v>4398.3239999999996</v>
    </oc>
    <nc r="C34">
      <v>4734.0079999999998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25" sId="1" numFmtId="4">
    <oc r="C24">
      <v>708449.20600000001</v>
    </oc>
    <nc r="C24">
      <v>708493.30599999998</v>
    </nc>
  </rcc>
  <rcc rId="8426" sId="1" numFmtId="4">
    <oc r="D24">
      <f>626800.419+16.625</f>
    </oc>
    <nc r="D24">
      <v>676799.43900000001</v>
    </nc>
  </rcc>
  <rcc rId="8427" sId="1" numFmtId="4">
    <oc r="D25">
      <v>12711.588</v>
    </oc>
    <nc r="D25">
      <v>13330.373</v>
    </nc>
  </rcc>
  <rcc rId="8428" sId="1" numFmtId="4">
    <oc r="D26">
      <v>2797.7979999999998</v>
    </oc>
    <nc r="D26">
      <v>2932.5659999999998</v>
    </nc>
  </rcc>
  <rcc rId="8429" sId="1" numFmtId="4">
    <oc r="D27">
      <v>68.05</v>
    </oc>
    <nc r="D27">
      <v>68.849999999999994</v>
    </nc>
  </rcc>
  <rcc rId="8430" sId="1" numFmtId="4">
    <oc r="C28">
      <v>209.506</v>
    </oc>
    <nc r="C28">
      <v>209.566</v>
    </nc>
  </rcc>
  <rcc rId="8431" sId="1" numFmtId="4">
    <oc r="D28">
      <v>192.34</v>
    </oc>
    <nc r="D28">
      <v>205.958</v>
    </nc>
  </rcc>
  <rcc rId="8432" sId="1" numFmtId="4">
    <oc r="D29">
      <v>664.03599999999994</v>
    </oc>
    <nc r="D29">
      <v>665.149</v>
    </nc>
  </rcc>
  <rcc rId="8433" sId="1" numFmtId="4">
    <oc r="B24">
      <f>887858.45+41786</f>
    </oc>
    <nc r="B24">
      <v>1025732.05</v>
    </nc>
  </rcc>
  <rcc rId="8434" sId="1" numFmtId="4">
    <oc r="D32">
      <v>291582.93800000002</v>
    </oc>
    <nc r="D32">
      <v>327901.68900000001</v>
    </nc>
  </rcc>
  <rcc rId="8435" sId="1" numFmtId="4">
    <oc r="B33">
      <v>300573.2</v>
    </oc>
    <nc r="B33">
      <v>396660.8</v>
    </nc>
  </rcc>
  <rcc rId="8436" sId="1" numFmtId="4">
    <oc r="C33">
      <v>294330.12199999997</v>
    </oc>
    <nc r="C33">
      <v>300299.92200000002</v>
    </nc>
  </rcc>
  <rcc rId="8437" sId="1" numFmtId="4">
    <oc r="D33">
      <v>279731.67700000003</v>
    </oc>
    <nc r="D33">
      <v>291932.57699999999</v>
    </nc>
  </rcc>
  <rcc rId="8438" sId="1" numFmtId="4">
    <oc r="D34">
      <v>1157.7429999999999</v>
    </oc>
    <nc r="D34">
      <v>1177.4280000000001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59.xml><?xml version="1.0" encoding="utf-8"?>
<revisions xmlns="http://schemas.openxmlformats.org/spreadsheetml/2006/main" xmlns:r="http://schemas.openxmlformats.org/officeDocument/2006/relationships">
  <rcv guid="{D01BA3E2-1B63-4248-8EFD-100CF5589BA7}" action="delete"/>
  <rdn rId="0" localSheetId="1" customView="1" name="Z_D01BA3E2_1B63_4248_8EFD_100CF5589BA7_.wvu.FilterData" hidden="1" oldHidden="1">
    <formula>укр!$A$5:$E$97</formula>
  </rdn>
  <rdn rId="0" localSheetId="2" customView="1" name="Z_D01BA3E2_1B63_4248_8EFD_100CF5589BA7_.wvu.FilterData" hidden="1" oldHidden="1">
    <formula>рус!$A$3:$J$90</formula>
  </rdn>
  <rcv guid="{D01BA3E2-1B63-4248-8EFD-100CF5589BA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41" sId="1" numFmtId="4">
    <oc r="C33">
      <v>300299.92200000002</v>
    </oc>
    <nc r="C33">
      <v>294604.22200000001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60.xml><?xml version="1.0" encoding="utf-8"?>
<revisions xmlns="http://schemas.openxmlformats.org/spreadsheetml/2006/main" xmlns:r="http://schemas.openxmlformats.org/officeDocument/2006/relationships">
  <rcc rId="7688" sId="1" numFmtId="4">
    <oc r="D24">
      <f>599280.031+20577.121</f>
    </oc>
    <nc r="D24">
      <v>623398.06900000002</v>
    </nc>
  </rcc>
  <rcc rId="7689" sId="1" numFmtId="4">
    <oc r="D25">
      <v>11588.794</v>
    </oc>
    <nc r="D25">
      <v>12582.343999999999</v>
    </nc>
  </rcc>
  <rcc rId="7690" sId="1" numFmtId="4">
    <oc r="D26">
      <v>2549.779</v>
    </oc>
    <nc r="D26">
      <v>2769.4070000000002</v>
    </nc>
  </rcc>
  <rcc rId="7691" sId="1" numFmtId="4">
    <oc r="D27">
      <v>66.05</v>
    </oc>
    <nc r="D27">
      <v>68.05</v>
    </nc>
  </rcc>
  <rcc rId="7692" sId="1" numFmtId="4">
    <oc r="D29">
      <v>645.52800000000002</v>
    </oc>
    <nc r="D29">
      <v>645.88099999999997</v>
    </nc>
  </rcc>
  <rcv guid="{D01BA3E2-1B63-4248-8EFD-100CF5589BA7}" action="delete"/>
  <rcv guid="{D01BA3E2-1B63-4248-8EFD-100CF5589BA7}" action="add"/>
</revisions>
</file>

<file path=xl/revisions/revisionLog61.xml><?xml version="1.0" encoding="utf-8"?>
<revisions xmlns="http://schemas.openxmlformats.org/spreadsheetml/2006/main" xmlns:r="http://schemas.openxmlformats.org/officeDocument/2006/relationships">
  <rcc rId="7693" sId="1" numFmtId="4">
    <oc r="C33">
      <v>282791.59499999997</v>
    </oc>
    <nc r="C33">
      <v>278296.89600000001</v>
    </nc>
  </rcc>
  <rcc rId="7694" sId="1" numFmtId="4">
    <oc r="D33">
      <v>275796.79499999998</v>
    </oc>
    <nc r="D33">
      <v>277526.16499999998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>
  <rcc rId="7695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21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28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</revisions>
</file>

<file path=xl/revisions/revisionLog63.xml><?xml version="1.0" encoding="utf-8"?>
<revisions xmlns="http://schemas.openxmlformats.org/spreadsheetml/2006/main" xmlns:r="http://schemas.openxmlformats.org/officeDocument/2006/relationships">
  <rfmt sheetId="1" sqref="B5:D90" start="0" length="0">
    <dxf>
      <fill>
        <patternFill>
          <bgColor indexed="31"/>
        </patternFill>
      </fill>
    </dxf>
  </rfmt>
  <rcc rId="7696" sId="1" numFmtId="4">
    <oc r="C93">
      <v>2642669.0920899999</v>
    </oc>
    <nc r="C93">
      <v>2644990.5920899999</v>
    </nc>
  </rcc>
  <rcc rId="7697" sId="1" numFmtId="4">
    <oc r="D93">
      <v>1979145.6339100001</v>
    </oc>
    <nc r="D93">
      <v>2054092.63882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>
  <rcc rId="7698" sId="1" numFmtId="4">
    <oc r="C50">
      <v>77367.274999999994</v>
    </oc>
    <nc r="C50">
      <v>77488.774999999994</v>
    </nc>
  </rcc>
  <rcc rId="7699" sId="1" numFmtId="4">
    <oc r="D50">
      <v>65276.706460000001</v>
    </oc>
    <nc r="D50">
      <v>72077.591329999996</v>
    </nc>
  </rcc>
  <rfmt sheetId="1" sqref="D50" start="0" length="0">
    <dxf>
      <fill>
        <patternFill patternType="none">
          <bgColor indexed="65"/>
        </patternFill>
      </fill>
    </dxf>
  </rfmt>
  <rcc rId="7700" sId="1" numFmtId="4">
    <oc r="C51">
      <v>50505.044000000002</v>
    </oc>
    <nc r="C51">
      <v>50648.614000000001</v>
    </nc>
  </rcc>
  <rcc rId="7701" sId="1" numFmtId="4">
    <oc r="D51">
      <v>44133.900780000004</v>
    </oc>
    <nc r="D51">
      <v>49442.003709999997</v>
    </nc>
  </rcc>
  <rcc rId="7702" sId="1" numFmtId="4">
    <oc r="C52">
      <v>11171.056</v>
    </oc>
    <nc r="C52">
      <v>11199.495000000001</v>
    </nc>
  </rcc>
  <rcc rId="7703" sId="1" numFmtId="4">
    <oc r="D52">
      <v>9616.1531300000006</v>
    </oc>
    <nc r="D52">
      <v>10755.810750000001</v>
    </nc>
  </rcc>
  <rfmt sheetId="1" sqref="C51:D52" start="0" length="0">
    <dxf>
      <fill>
        <patternFill patternType="none">
          <bgColor indexed="65"/>
        </patternFill>
      </fill>
    </dxf>
  </rfmt>
  <rfmt sheetId="1" sqref="C50" start="0" length="0">
    <dxf>
      <fill>
        <patternFill patternType="none">
          <bgColor indexed="65"/>
        </patternFill>
      </fill>
    </dxf>
  </rfmt>
  <rcc rId="7704" sId="1" numFmtId="4">
    <oc r="D53">
      <v>2563.0218399999999</v>
    </oc>
    <nc r="D53">
      <v>2564.0244200000002</v>
    </nc>
  </rcc>
  <rfmt sheetId="1" sqref="C53:D53" start="0" length="0">
    <dxf>
      <fill>
        <patternFill patternType="none">
          <bgColor indexed="65"/>
        </patternFill>
      </fill>
    </dxf>
  </rfmt>
  <rcc rId="7705" sId="1" numFmtId="4">
    <oc r="D55">
      <v>3475.9235899999999</v>
    </oc>
    <nc r="D55">
      <v>3676.1685900000002</v>
    </nc>
  </rcc>
  <rfmt sheetId="1" sqref="C54:D55" start="0" length="0">
    <dxf>
      <fill>
        <patternFill patternType="none">
          <bgColor indexed="65"/>
        </patternFill>
      </fill>
    </dxf>
  </rfmt>
  <rfmt sheetId="1" sqref="C49:D49" start="0" length="0">
    <dxf>
      <fill>
        <patternFill patternType="none">
          <bgColor indexed="65"/>
        </patternFill>
      </fill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>
  <rcc rId="7706" sId="1" numFmtId="4">
    <oc r="C67">
      <v>8739.16</v>
    </oc>
    <nc r="C67">
      <f>8739.16+2200</f>
    </nc>
  </rcc>
  <rfmt sheetId="1" sqref="C67" start="0" length="0">
    <dxf>
      <fill>
        <patternFill patternType="none">
          <bgColor indexed="65"/>
        </patternFill>
      </fill>
    </dxf>
  </rfmt>
  <rfmt sheetId="1" sqref="B5:C90" start="0" length="0">
    <dxf>
      <fill>
        <patternFill patternType="none">
          <bgColor indexed="65"/>
        </patternFill>
      </fill>
    </dxf>
  </rfmt>
</revisions>
</file>

<file path=xl/revisions/revisionLog66.xml><?xml version="1.0" encoding="utf-8"?>
<revisions xmlns="http://schemas.openxmlformats.org/spreadsheetml/2006/main" xmlns:r="http://schemas.openxmlformats.org/officeDocument/2006/relationships">
  <rfmt sheetId="1" s="1" sqref="G83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G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7" sId="1" numFmtId="4">
    <oc r="G83">
      <v>2109902.4349099998</v>
    </oc>
    <nc r="G83">
      <v>2110023.9349099998</v>
    </nc>
  </rcc>
  <rfmt sheetId="1" s="1" sqref="H83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8" sId="1" numFmtId="4">
    <oc r="H83">
      <v>1802115.4173900001</v>
    </oc>
    <nc r="H83">
      <v>1859030.5733700001</v>
    </nc>
  </rcc>
  <rfmt sheetId="1" s="1" sqref="H88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9" sId="1" numFmtId="4">
    <oc r="H88">
      <v>161030.21651999999</v>
    </oc>
    <nc r="H88">
      <v>177062.06544999999</v>
    </nc>
  </rcc>
  <rfmt sheetId="1" s="1" sqref="G88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G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10" sId="1" numFmtId="4">
    <oc r="G88">
      <v>512794.10717999999</v>
    </oc>
    <nc r="G88">
      <v>514994.10717999999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>
  <rcc rId="7711" sId="1">
    <oc r="D6">
      <f>569807.77705+94.12</f>
    </oc>
    <nc r="D6">
      <f>581578.477+94.12</f>
    </nc>
  </rcc>
  <rfmt sheetId="1" sqref="D6" start="0" length="0">
    <dxf>
      <fill>
        <patternFill patternType="none">
          <bgColor indexed="65"/>
        </patternFill>
      </fill>
    </dxf>
  </rfmt>
  <rfmt sheetId="1" sqref="D7:D8" start="0" length="0">
    <dxf>
      <fill>
        <patternFill patternType="none">
          <bgColor indexed="65"/>
        </patternFill>
      </fill>
    </dxf>
  </rfmt>
  <rcc rId="7712" sId="1" numFmtId="4">
    <oc r="D7">
      <v>377298.64280999999</v>
    </oc>
    <nc r="D7">
      <v>385826.75222000002</v>
    </nc>
  </rcc>
  <rcc rId="7713" sId="1" numFmtId="4">
    <oc r="D8">
      <v>83732.507719999994</v>
    </oc>
    <nc r="D8">
      <v>85777.737550000005</v>
    </nc>
  </rcc>
  <rcc rId="7714" sId="1" numFmtId="4">
    <oc r="D9">
      <v>19.89076</v>
    </oc>
    <nc r="D9">
      <v>20.38476</v>
    </nc>
  </rcc>
  <rcc rId="7715" sId="1" numFmtId="4">
    <oc r="D10">
      <v>25031.390439999999</v>
    </oc>
    <nc r="D10">
      <v>25161.639869999999</v>
    </nc>
  </rcc>
  <rfmt sheetId="1" sqref="D9:D10" start="0" length="0">
    <dxf>
      <fill>
        <patternFill patternType="none">
          <bgColor indexed="65"/>
        </patternFill>
      </fill>
    </dxf>
  </rfmt>
</revisions>
</file>

<file path=xl/revisions/revisionLog68.xml><?xml version="1.0" encoding="utf-8"?>
<revisions xmlns="http://schemas.openxmlformats.org/spreadsheetml/2006/main" xmlns:r="http://schemas.openxmlformats.org/officeDocument/2006/relationships">
  <rcc rId="7716" sId="1" numFmtId="4">
    <oc r="D11">
      <v>47827.12369</v>
    </oc>
    <nc r="D11">
      <v>47908.168409999998</v>
    </nc>
  </rcc>
  <rcc rId="7717" sId="1" numFmtId="4">
    <oc r="D13">
      <v>29466.30299</v>
    </oc>
    <nc r="D13">
      <v>29476.30299</v>
    </nc>
  </rcc>
  <rfmt sheetId="1" sqref="D11:D13" start="0" length="0">
    <dxf>
      <fill>
        <patternFill patternType="none">
          <bgColor indexed="65"/>
        </patternFill>
      </fill>
    </dxf>
  </rfmt>
  <rcc rId="7718" sId="1">
    <oc r="D15">
      <f>250095.6163+16989.875</f>
    </oc>
    <nc r="D15">
      <f>2279389.4932+16989.875</f>
    </nc>
  </rcc>
  <rfmt sheetId="1" sqref="D74" start="0" length="0">
    <dxf>
      <font>
        <b val="0"/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19" sId="1" odxf="1" dxf="1" numFmtId="4">
    <oc r="D74">
      <v>29909.333340000001</v>
    </oc>
    <nc r="D74">
      <v>31404.799999999999</v>
    </nc>
    <ndxf>
      <font>
        <b/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69.xml><?xml version="1.0" encoding="utf-8"?>
<revisions xmlns="http://schemas.openxmlformats.org/spreadsheetml/2006/main" xmlns:r="http://schemas.openxmlformats.org/officeDocument/2006/relationships">
  <rfmt sheetId="1" sqref="D14:D20" start="0" length="0">
    <dxf>
      <fill>
        <patternFill patternType="none">
          <bgColor indexed="65"/>
        </patternFill>
      </fill>
    </dxf>
  </rfmt>
  <rfmt sheetId="1" sqref="D21" start="0" length="0">
    <dxf>
      <fill>
        <patternFill patternType="none">
          <bgColor indexed="65"/>
        </patternFill>
      </fill>
    </dxf>
  </rfmt>
  <rcc rId="7720" sId="1" numFmtId="4">
    <oc r="D22">
      <v>10576.97558</v>
    </oc>
    <nc r="D22">
      <v>10679.707979999999</v>
    </nc>
  </rcc>
  <rfmt sheetId="1" sqref="D22" start="0" length="0">
    <dxf>
      <fill>
        <patternFill patternType="none">
          <bgColor indexed="65"/>
        </patternFill>
      </fill>
    </dxf>
  </rfmt>
  <rfmt sheetId="1" sqref="D23:D34" start="0" length="0">
    <dxf>
      <fill>
        <patternFill patternType="none">
          <bgColor indexed="65"/>
        </patternFill>
      </fill>
    </dxf>
  </rfmt>
  <rcc rId="7721" sId="1" numFmtId="4">
    <oc r="D36">
      <v>64779.797229999996</v>
    </oc>
    <nc r="D36">
      <v>68494.442930000005</v>
    </nc>
  </rcc>
  <rfmt sheetId="1" sqref="D36" start="0" length="0">
    <dxf>
      <fill>
        <patternFill patternType="none">
          <bgColor indexed="65"/>
        </patternFill>
      </fill>
    </dxf>
  </rfmt>
  <rcc rId="7722" sId="1" numFmtId="4">
    <oc r="D37">
      <v>33398.426930000001</v>
    </oc>
    <nc r="D37">
      <v>35337.99366</v>
    </nc>
  </rcc>
  <rcc rId="7723" sId="1" numFmtId="4">
    <oc r="D38">
      <v>7481.5277999999998</v>
    </oc>
    <nc r="D38">
      <v>7965.1256700000004</v>
    </nc>
  </rcc>
  <rfmt sheetId="1" sqref="D37:D38" start="0" length="0">
    <dxf>
      <fill>
        <patternFill patternType="none">
          <bgColor indexed="65"/>
        </patternFill>
      </fill>
    </dxf>
  </rfmt>
  <rcc rId="7724" sId="1" numFmtId="4">
    <oc r="D39">
      <v>3290.1423599999998</v>
    </oc>
    <nc r="D39">
      <v>3321.5281</v>
    </nc>
  </rcc>
  <rfmt sheetId="1" sqref="D39" start="0" length="0">
    <dxf>
      <fill>
        <patternFill patternType="none">
          <bgColor indexed="65"/>
        </patternFill>
      </fill>
    </dxf>
  </rfmt>
  <rcc rId="7725" sId="1" numFmtId="4">
    <oc r="D41">
      <v>2774.21369</v>
    </oc>
    <nc r="D41">
      <v>2813.65904</v>
    </nc>
  </rcc>
  <rfmt sheetId="1" sqref="D35:D41" start="0" length="0">
    <dxf>
      <fill>
        <patternFill patternType="none">
          <bgColor indexed="65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8" sId="1" numFmtId="4">
    <oc r="C24">
      <v>708493.30599999998</v>
    </oc>
    <nc r="C24">
      <v>708319.30599999998</v>
    </nc>
  </rcc>
  <rcc rId="8739" sId="1" numFmtId="4">
    <oc r="D25">
      <v>13330.373</v>
    </oc>
    <nc r="D25">
      <v>13507.339</v>
    </nc>
  </rcc>
  <rcc rId="8740" sId="1" numFmtId="4">
    <oc r="C26">
      <v>3327.35</v>
    </oc>
    <nc r="C26">
      <v>3334.326</v>
    </nc>
  </rcc>
  <rcc rId="8741" sId="1" numFmtId="4">
    <oc r="D26">
      <v>2932.5659999999998</v>
    </oc>
    <nc r="D26">
      <v>2972.7930000000001</v>
    </nc>
  </rcc>
  <rcc rId="8742" sId="1" numFmtId="4">
    <oc r="D27">
      <v>68.849999999999994</v>
    </oc>
    <nc r="D27">
      <v>69.894000000000005</v>
    </nc>
  </rcc>
  <rcc rId="8743" sId="1" numFmtId="4">
    <oc r="D28">
      <v>205.958</v>
    </oc>
    <nc r="D28">
      <v>209.44200000000001</v>
    </nc>
  </rcc>
  <rcc rId="8744" sId="1" numFmtId="4">
    <oc r="D29">
      <v>665.149</v>
    </oc>
    <nc r="D29">
      <v>669.89099999999996</v>
    </nc>
  </rcc>
  <rcc rId="8745" sId="1" numFmtId="4">
    <oc r="D34">
      <v>1177.4280000000001</v>
    </oc>
    <nc r="D34">
      <v>1562.9280000000001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70.xml><?xml version="1.0" encoding="utf-8"?>
<revisions xmlns="http://schemas.openxmlformats.org/spreadsheetml/2006/main" xmlns:r="http://schemas.openxmlformats.org/officeDocument/2006/relationships">
  <rcc rId="7726" sId="1" numFmtId="4">
    <oc r="D43">
      <v>40846.866150000002</v>
    </oc>
    <nc r="D43">
      <v>42445.405610000002</v>
    </nc>
  </rcc>
  <rfmt sheetId="1" sqref="D43" start="0" length="0">
    <dxf>
      <fill>
        <patternFill patternType="none">
          <bgColor indexed="65"/>
        </patternFill>
      </fill>
    </dxf>
  </rfmt>
  <rcc rId="7727" sId="1" numFmtId="4">
    <oc r="D44">
      <v>19718.641599999999</v>
    </oc>
    <nc r="D44">
      <v>20733.304090000001</v>
    </nc>
  </rcc>
  <rfmt sheetId="1" sqref="D44" start="0" length="0">
    <dxf>
      <fill>
        <patternFill patternType="none">
          <bgColor indexed="65"/>
        </patternFill>
      </fill>
    </dxf>
  </rfmt>
  <rcc rId="7728" sId="1" numFmtId="4">
    <oc r="D45">
      <v>4316.2049800000004</v>
    </oc>
    <nc r="D45">
      <v>4543.4783699999998</v>
    </nc>
  </rcc>
  <rfmt sheetId="1" sqref="D45" start="0" length="0">
    <dxf>
      <fill>
        <patternFill patternType="none">
          <bgColor indexed="65"/>
        </patternFill>
      </fill>
    </dxf>
  </rfmt>
  <rfmt sheetId="1" sqref="D46" start="0" length="0">
    <dxf>
      <fill>
        <patternFill patternType="none">
          <bgColor indexed="65"/>
        </patternFill>
      </fill>
    </dxf>
  </rfmt>
  <rcc rId="7729" sId="1" numFmtId="4">
    <oc r="D48">
      <v>5557.8108099999999</v>
    </oc>
    <nc r="D48">
      <v>10557.508089999999</v>
    </nc>
  </rcc>
  <rfmt sheetId="1" sqref="D42:D48" start="0" length="0">
    <dxf>
      <fill>
        <patternFill patternType="none">
          <bgColor indexed="65"/>
        </patternFill>
      </fill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>
  <rfmt sheetId="1" sqref="D5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5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0" sId="1" numFmtId="4">
    <oc r="D60">
      <v>46342.35267</v>
    </oc>
    <nc r="D60">
      <v>49197.301359999998</v>
    </nc>
  </rcc>
  <rcc rId="7731" sId="1" odxf="1" dxf="1" numFmtId="4">
    <oc r="D57">
      <v>90945.635150000002</v>
    </oc>
    <nc r="D57">
      <v>98913.156839999996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56:D60" start="0" length="0">
    <dxf>
      <fill>
        <patternFill patternType="none">
          <bgColor indexed="65"/>
        </patternFill>
      </fill>
    </dxf>
  </rfmt>
  <rcc rId="7732" sId="1" odxf="1" dxf="1">
    <nc r="G56">
      <f>G57+G60</f>
    </nc>
    <odxf>
      <font>
        <b val="0"/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b/>
        <i/>
        <sz val="10"/>
        <color auto="1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3" sId="1" odxf="1" dxf="1" numFmtId="4">
    <nc r="G57">
      <v>98913.156839999996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4" sId="1" odxf="1" dxf="1" numFmtId="4">
    <nc r="G58">
      <v>16736.300080000001</v>
    </nc>
    <odxf>
      <font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5" sId="1" odxf="1" dxf="1">
    <nc r="G59">
      <f>SUM(G57)-G58</f>
    </nc>
    <odxf>
      <font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6" sId="1" odxf="1" dxf="1" numFmtId="4">
    <nc r="G60">
      <v>49197.301359999998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72.xml><?xml version="1.0" encoding="utf-8"?>
<revisions xmlns="http://schemas.openxmlformats.org/spreadsheetml/2006/main" xmlns:r="http://schemas.openxmlformats.org/officeDocument/2006/relationships">
  <rfmt sheetId="1" sqref="D62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7" sId="1" odxf="1" dxf="1" numFmtId="4">
    <oc r="D62">
      <v>17818.29</v>
    </oc>
    <nc r="D62">
      <v>21342.55819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61:D62" start="0" length="0">
    <dxf>
      <fill>
        <patternFill patternType="none">
          <bgColor indexed="65"/>
        </patternFill>
      </fill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>
  <rfmt sheetId="1" sqref="D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8" sId="1" odxf="1" dxf="1">
    <nc r="G63">
      <f>SUM(G64:G65)</f>
    </nc>
    <odxf>
      <font>
        <b val="0"/>
        <i val="0"/>
        <sz val="10"/>
        <color indexed="8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i/>
        <sz val="10"/>
        <color indexed="8"/>
        <name val="Times New Roman"/>
        <scheme val="none"/>
      </font>
      <numFmt numFmtId="172" formatCode="#,##0.000"/>
      <fill>
        <patternFill patternType="solid">
          <bgColor indexed="31"/>
        </patternFill>
      </fill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9" sId="1" odxf="1" dxf="1" numFmtId="4">
    <nc r="G64">
      <v>47267.707569999999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26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c rId="7740" sId="1" odxf="1" dxf="1" numFmtId="4">
    <nc r="G65">
      <v>30930.576349999999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26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c rId="7741" sId="1" odxf="1" dxf="1">
    <oc r="D63">
      <f>SUM(D64:D65)</f>
    </oc>
    <nc r="D63">
      <f>SUM(D64:D65)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cc rId="7742" sId="1" odxf="1" dxf="1" numFmtId="4">
    <oc r="D64">
      <v>46128.12283</v>
    </oc>
    <nc r="D64">
      <v>47267.707569999999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3" sId="1" odxf="1" dxf="1" numFmtId="4">
    <oc r="D65">
      <v>28830.064620000001</v>
    </oc>
    <nc r="D65">
      <v>30930.576349999999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231C1CD9-D5BC-43F0-874C-628A321B7F6D}" action="delete"/>
  <rcv guid="{231C1CD9-D5BC-43F0-874C-628A321B7F6D}" action="add"/>
</revisions>
</file>

<file path=xl/revisions/revisionLog74.xml><?xml version="1.0" encoding="utf-8"?>
<revisions xmlns="http://schemas.openxmlformats.org/spreadsheetml/2006/main" xmlns:r="http://schemas.openxmlformats.org/officeDocument/2006/relationships">
  <rfmt sheetId="1" sqref="D6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44" sId="1" odxf="1" dxf="1" numFmtId="4">
    <oc r="D67">
      <v>1280</v>
    </oc>
    <nc r="D67">
      <v>3480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66:D67" start="0" length="0">
    <dxf>
      <fill>
        <patternFill patternType="none">
          <bgColor indexed="65"/>
        </patternFill>
      </fill>
    </dxf>
  </rfmt>
  <rcc rId="7745" sId="1" odxf="1" dxf="1">
    <nc r="G66">
      <f>SUM(G67:G67)</f>
    </nc>
    <odxf>
      <font>
        <b val="0"/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b/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6" sId="1" odxf="1" dxf="1" numFmtId="4">
    <nc r="G67">
      <v>3480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75.xml><?xml version="1.0" encoding="utf-8"?>
<revisions xmlns="http://schemas.openxmlformats.org/spreadsheetml/2006/main" xmlns:r="http://schemas.openxmlformats.org/officeDocument/2006/relationships">
  <rcc rId="7747" sId="1" numFmtId="4">
    <oc r="D69">
      <v>5292.07</v>
    </oc>
    <nc r="D69">
      <v>5292.61</v>
    </nc>
  </rcc>
  <rfmt sheetId="1" sqref="D68:D72" start="0" length="0">
    <dxf>
      <fill>
        <patternFill patternType="none">
          <bgColor indexed="65"/>
        </patternFill>
      </fill>
    </dxf>
  </rfmt>
  <rfmt sheetId="1" sqref="D73" start="0" length="0">
    <dxf>
      <fill>
        <patternFill patternType="none">
          <bgColor indexed="65"/>
        </patternFill>
      </fill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>
  <rfmt sheetId="1" sqref="D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="1" sqref="D76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48" sId="1" odxf="1" dxf="1">
    <oc r="D75">
      <f>SUM(D76)+D80</f>
    </oc>
    <nc r="D75">
      <f>SUM(D76)+D80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cc rId="7749" sId="1" numFmtId="4">
    <oc r="D76">
      <v>2092.3455300000001</v>
    </oc>
    <nc r="D76">
      <v>2364.5326</v>
    </nc>
  </rcc>
  <rfmt sheetId="1" sqref="D77" start="0" length="0">
    <dxf>
      <fill>
        <patternFill patternType="none">
          <bgColor indexed="65"/>
        </patternFill>
      </fill>
    </dxf>
  </rfmt>
  <rfmt sheetId="1" sqref="D78" start="0" length="0">
    <dxf>
      <fill>
        <patternFill patternType="none">
          <bgColor indexed="65"/>
        </patternFill>
      </fill>
    </dxf>
  </rfmt>
  <rcc rId="7750" sId="1" odxf="1" dxf="1">
    <oc r="D79">
      <f>SUM(D76)-D77-D78</f>
    </oc>
    <nc r="D79">
      <f>SUM(D76)-D77-D78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fmt sheetId="1" sqref="D80" start="0" length="0">
    <dxf>
      <fill>
        <patternFill patternType="none">
          <bgColor indexed="65"/>
        </patternFill>
      </fill>
    </dxf>
  </rfmt>
  <rfmt sheetId="1" sqref="D81" start="0" length="0">
    <dxf>
      <font>
        <color auto="1"/>
        <name val="Times New Roman"/>
        <scheme val="none"/>
      </font>
      <fill>
        <patternFill patternType="none">
          <bgColor indexed="65"/>
        </patternFill>
      </fill>
    </dxf>
  </rfmt>
  <rcc rId="7751" sId="1">
    <oc r="D15">
      <f>2279389.4932+16989.875</f>
    </oc>
    <nc r="D15">
      <f>268709.78522+16989.875</f>
    </nc>
  </rcc>
  <rcc rId="7752" sId="1" numFmtId="4">
    <oc r="D81">
      <v>16000</v>
    </oc>
    <nc r="D81">
      <v>18000</v>
    </nc>
  </rcc>
  <rcv guid="{231C1CD9-D5BC-43F0-874C-628A321B7F6D}" action="delete"/>
  <rcv guid="{231C1CD9-D5BC-43F0-874C-628A321B7F6D}" action="add"/>
</revisions>
</file>

<file path=xl/revisions/revisionLog77.xml><?xml version="1.0" encoding="utf-8"?>
<revisions xmlns="http://schemas.openxmlformats.org/spreadsheetml/2006/main" xmlns:r="http://schemas.openxmlformats.org/officeDocument/2006/relationships">
  <rfmt sheetId="1" sqref="D5" start="0" length="0">
    <dxf>
      <fill>
        <patternFill patternType="none">
          <bgColor indexed="65"/>
        </patternFill>
      </fill>
    </dxf>
  </rfmt>
  <rfmt sheetId="1" sqref="A5:D90" start="0" length="0">
    <dxf>
      <fill>
        <patternFill patternType="none">
          <bgColor indexed="65"/>
        </patternFill>
      </fill>
    </dxf>
  </rfmt>
  <rcc rId="7753" sId="2">
    <oc r="B5">
      <f>B6+B13</f>
    </oc>
    <nc r="B5">
      <f>B6+B13</f>
    </nc>
  </rcc>
  <rcc rId="7754" sId="2">
    <oc r="C5">
      <f>C6+C13</f>
    </oc>
    <nc r="C5">
      <f>C6+C13</f>
    </nc>
  </rcc>
  <rcc rId="7755" sId="2">
    <oc r="D5">
      <f>D6+D13</f>
    </oc>
    <nc r="D5">
      <f>D6+D13</f>
    </nc>
  </rcc>
  <rcc rId="7756" sId="2" numFmtId="4">
    <oc r="B6">
      <v>1023141.241</v>
    </oc>
    <nc r="B6">
      <f>1024310.9048+222.63</f>
    </nc>
  </rcc>
  <rcc rId="7757" sId="2" numFmtId="4">
    <oc r="C6">
      <v>634558.85699999996</v>
    </oc>
    <nc r="C6">
      <f>634421.297+137.56</f>
    </nc>
  </rcc>
  <rcc rId="7758" sId="2" numFmtId="4">
    <oc r="D6">
      <v>563622.26199999999</v>
    </oc>
    <nc r="D6">
      <f>581578.477+94.12</f>
    </nc>
  </rcc>
  <rcc rId="7759" sId="2" numFmtId="4">
    <oc r="D7">
      <v>374124.55099999998</v>
    </oc>
    <nc r="D7">
      <v>385826.75222000002</v>
    </nc>
  </rcc>
  <rcc rId="7760" sId="2" numFmtId="4">
    <oc r="D8">
      <v>83029.760999999999</v>
    </oc>
    <nc r="D8">
      <v>85777.737550000005</v>
    </nc>
  </rcc>
  <rcc rId="7761" sId="2" numFmtId="4">
    <oc r="D9">
      <v>18.712</v>
    </oc>
    <nc r="D9">
      <v>20.38476</v>
    </nc>
  </rcc>
  <rcc rId="7762" sId="2" numFmtId="4">
    <oc r="D10">
      <v>24201.201000000001</v>
    </oc>
    <nc r="D10">
      <v>25161.639869999999</v>
    </nc>
  </rcc>
  <rcc rId="7763" sId="2" numFmtId="4">
    <oc r="D11">
      <v>47627.379000000001</v>
    </oc>
    <nc r="D11">
      <v>47908.168409999998</v>
    </nc>
  </rcc>
  <rcc rId="7764" sId="2">
    <oc r="B12">
      <f>SUM(B6)-B7-B8-B9-B10-B11</f>
    </oc>
    <nc r="B12">
      <f>SUM(B6)-B7-B8-B9-B10-B11</f>
    </nc>
  </rcc>
  <rcc rId="7765" sId="2">
    <oc r="C12">
      <f>SUM(C6)-C7-C8-C9-C10-C11</f>
    </oc>
    <nc r="C12">
      <f>SUM(C6)-C7-C8-C9-C10-C11</f>
    </nc>
  </rcc>
  <rcc rId="7766" sId="2">
    <oc r="D12">
      <f>SUM(D6)-D7-D8-D9-D10-D11</f>
    </oc>
    <nc r="D12">
      <f>SUM(D6)-D7-D8-D9-D10-D11</f>
    </nc>
  </rcc>
  <rcc rId="7767" sId="2" numFmtId="4">
    <oc r="B13">
      <v>98898.02</v>
    </oc>
    <nc r="B13">
      <v>99369.654750000002</v>
    </nc>
  </rcc>
  <rcc rId="7768" sId="2" numFmtId="4">
    <oc r="C13">
      <v>62431.078999999998</v>
    </oc>
    <nc r="C13">
      <v>62431.078750000001</v>
    </nc>
  </rcc>
  <rcc rId="7769" sId="2" numFmtId="4">
    <oc r="D13">
      <v>20727.386999999999</v>
    </oc>
    <nc r="D13">
      <v>29476.30299</v>
    </nc>
  </rcc>
  <rcc rId="7770" sId="2">
    <oc r="B14">
      <f>B15+B22</f>
    </oc>
    <nc r="B14">
      <f>B15+B22</f>
    </nc>
  </rcc>
  <rcc rId="7771" sId="2">
    <oc r="C14">
      <f>C15+C22</f>
    </oc>
    <nc r="C14">
      <f>C15+C22</f>
    </nc>
  </rcc>
  <rcc rId="7772" sId="2">
    <oc r="D14">
      <f>D15+D22</f>
    </oc>
    <nc r="D14">
      <f>D15+D22</f>
    </nc>
  </rcc>
  <rcc rId="7773" sId="2">
    <oc r="B15">
      <f>474375.914+29125.5</f>
    </oc>
    <nc r="B15">
      <f>474430.91398+29125.5</f>
    </nc>
  </rcc>
  <rcc rId="7774" sId="2">
    <oc r="C15">
      <f>274562.958+16989.875</f>
    </oc>
    <nc r="C15">
      <f>274562.95798+16989.875</f>
    </nc>
  </rcc>
  <rcc rId="7775" sId="2">
    <oc r="D15">
      <f>247889.472+15776.313</f>
    </oc>
    <nc r="D15">
      <f>268709.78522+16989.875</f>
    </nc>
  </rcc>
  <rcc rId="7776" sId="2">
    <oc r="B21">
      <f>SUM(B15)-B16-B17-B18-B19-B20</f>
    </oc>
    <nc r="B21">
      <f>SUM(B15)-B16-B17-B18-B19-B20</f>
    </nc>
  </rcc>
  <rcc rId="7777" sId="2">
    <oc r="C21">
      <f>SUM(C15)-C16-C17-C18-C19-C20</f>
    </oc>
    <nc r="C21">
      <f>SUM(C15)-C16-C17-C18-C19-C20</f>
    </nc>
  </rcc>
  <rcc rId="7778" sId="2">
    <oc r="D21">
      <f>SUM(D15)-D16-D17-D18-D19-D20</f>
    </oc>
    <nc r="D21">
      <f>SUM(D15)-D16-D17-D18-D19-D20</f>
    </nc>
  </rcc>
  <rcc rId="7779" sId="2" numFmtId="4">
    <oc r="B22">
      <v>26706.287</v>
    </oc>
    <nc r="B22">
      <v>26935.287</v>
    </nc>
  </rcc>
  <rcc rId="7780" sId="2" numFmtId="4">
    <oc r="C22">
      <v>21038.053</v>
    </oc>
    <nc r="C22">
      <v>21088.053</v>
    </nc>
  </rcc>
  <rcc rId="7781" sId="2" numFmtId="4">
    <oc r="D22">
      <v>7903.9040000000005</v>
    </oc>
    <nc r="D22">
      <v>10679.707979999999</v>
    </nc>
  </rcc>
  <rcc rId="7782" sId="2">
    <oc r="B23">
      <f>B24+B34</f>
    </oc>
    <nc r="B23">
      <f>B24+B34</f>
    </nc>
  </rcc>
  <rcc rId="7783" sId="2">
    <oc r="C23">
      <f>C24+C34</f>
    </oc>
    <nc r="C23">
      <f>C24+C34</f>
    </nc>
  </rcc>
  <rcc rId="7784" sId="2">
    <oc r="D23">
      <f>D24+D34</f>
    </oc>
    <nc r="D23">
      <f>D24+D34</f>
    </nc>
  </rcc>
  <rcc rId="7785" sId="2" numFmtId="4">
    <oc r="B24">
      <v>887778.45</v>
    </oc>
    <nc r="B24">
      <f>887858.45+41786</f>
    </nc>
  </rcc>
  <rcc rId="7786" sId="2" numFmtId="4">
    <oc r="C24">
      <v>617186.68999999994</v>
    </oc>
    <nc r="C24">
      <f>617202.69+23745.145</f>
    </nc>
  </rcc>
  <rcc rId="7787" sId="2" numFmtId="4">
    <oc r="D24">
      <v>592533.09699999995</v>
    </oc>
    <nc r="D24">
      <v>623398.06900000002</v>
    </nc>
  </rcc>
  <rcc rId="7788" sId="2" numFmtId="4">
    <oc r="D25">
      <v>11500.855</v>
    </oc>
    <nc r="D25">
      <v>12582.343999999999</v>
    </nc>
  </rcc>
  <rcc rId="7789" sId="2" numFmtId="4">
    <oc r="D26">
      <v>2529.319</v>
    </oc>
    <nc r="D26">
      <v>2769.4070000000002</v>
    </nc>
  </rcc>
  <rcc rId="7790" sId="2" numFmtId="4">
    <oc r="D27">
      <v>63.25</v>
    </oc>
    <nc r="D27">
      <v>68.05</v>
    </nc>
  </rcc>
  <rcc rId="7791" sId="2" numFmtId="4">
    <oc r="D28">
      <v>170.43899999999999</v>
    </oc>
    <nc r="D28">
      <v>180.06800000000001</v>
    </nc>
  </rcc>
  <rcc rId="7792" sId="2" numFmtId="4">
    <oc r="D29">
      <v>641.54399999999998</v>
    </oc>
    <nc r="D29">
      <v>645.88099999999997</v>
    </nc>
  </rcc>
  <rcc rId="7793" sId="2">
    <oc r="B30">
      <f>SUM(B24)-B25-B26-B27-B28-B29</f>
    </oc>
    <nc r="B30">
      <f>SUM(B24)-B25-B26-B27-B28-B29</f>
    </nc>
  </rcc>
  <rcc rId="7794" sId="2">
    <oc r="C30">
      <f>SUM(C24)-C25-C26-C27-C28-C29</f>
    </oc>
    <nc r="C30">
      <f>SUM(C24)-C25-C26-C27-C28-C29</f>
    </nc>
  </rcc>
  <rcc rId="7795" sId="2">
    <oc r="D30">
      <f>SUM(D24)-D25-D26-D27-D28-D29</f>
    </oc>
    <nc r="D30">
      <f>SUM(D24)-D25-D26-D27-D28-D29</f>
    </nc>
  </rcc>
  <rcc rId="7796" sId="2">
    <oc r="B31">
      <f>SUM(B32:B33)</f>
    </oc>
    <nc r="B31">
      <f>SUM(B32:B33)</f>
    </nc>
  </rcc>
  <rcc rId="7797" sId="2">
    <oc r="C31">
      <f>SUM(C32:C33)</f>
    </oc>
    <nc r="C31">
      <f>SUM(C32:C33)</f>
    </nc>
  </rcc>
  <rcc rId="7798" sId="2">
    <oc r="D31">
      <f>SUM(D32:D33)</f>
    </oc>
    <nc r="D31">
      <f>SUM(D32:D33)</f>
    </nc>
  </rcc>
  <rfmt sheetId="2" sqref="B32" start="0" length="0">
    <dxf>
      <fill>
        <patternFill patternType="none">
          <bgColor indexed="65"/>
        </patternFill>
      </fill>
    </dxf>
  </rfmt>
  <rfmt sheetId="2" sqref="C32" start="0" length="0">
    <dxf>
      <fill>
        <patternFill patternType="none">
          <bgColor indexed="65"/>
        </patternFill>
      </fill>
    </dxf>
  </rfmt>
  <rcc rId="7799" sId="2" odxf="1" dxf="1" numFmtId="4">
    <oc r="D32">
      <v>286812.853</v>
    </oc>
    <nc r="D32">
      <v>291582.93800000002</v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7800" sId="2" numFmtId="4">
    <oc r="C33">
      <v>282791.59499999997</v>
    </oc>
    <nc r="C33">
      <v>278296.89600000001</v>
    </nc>
  </rcc>
  <rcc rId="7801" sId="2" numFmtId="4">
    <oc r="D33">
      <v>275561.24200000003</v>
    </oc>
    <nc r="D33">
      <v>277526.16499999998</v>
    </nc>
  </rcc>
  <rcc rId="7802" sId="2" numFmtId="4">
    <oc r="B34">
      <f>4688.008+18</f>
    </oc>
    <nc r="B34">
      <v>4734.0079999999998</v>
    </nc>
  </rcc>
  <rcc rId="7803" sId="2" numFmtId="4">
    <oc r="D34">
      <v>1134.8340000000001</v>
    </oc>
    <nc r="D34">
      <v>1157.7429999999999</v>
    </nc>
  </rcc>
  <rcc rId="7804" sId="2">
    <oc r="B35">
      <f>B36+B41</f>
    </oc>
    <nc r="B35">
      <f>B36+B41</f>
    </nc>
  </rcc>
  <rcc rId="7805" sId="2">
    <oc r="C35">
      <f>C36+C41</f>
    </oc>
    <nc r="C35">
      <f>C36+C41</f>
    </nc>
  </rcc>
  <rcc rId="7806" sId="2">
    <oc r="D35">
      <f>D36+D41</f>
    </oc>
    <nc r="D35">
      <f>D36+D41</f>
    </nc>
  </rcc>
  <rcc rId="7807" sId="2" numFmtId="4">
    <oc r="B36">
      <v>121548.723</v>
    </oc>
    <nc r="B36">
      <v>121860.753</v>
    </nc>
  </rcc>
  <rcc rId="7808" sId="2" numFmtId="4">
    <oc r="C36">
      <v>74748.233999999997</v>
    </oc>
    <nc r="C36">
      <v>74849.433999999994</v>
    </nc>
  </rcc>
  <rcc rId="7809" sId="2" numFmtId="4">
    <oc r="D36">
      <v>64150.548999999999</v>
    </oc>
    <nc r="D36">
      <v>68494.442930000005</v>
    </nc>
  </rcc>
  <rcc rId="7810" sId="2" numFmtId="4">
    <oc r="D37">
      <v>33398.427000000003</v>
    </oc>
    <nc r="D37">
      <v>35337.99366</v>
    </nc>
  </rcc>
  <rcc rId="7811" sId="2" numFmtId="4">
    <oc r="B38">
      <v>13249.925999999999</v>
    </oc>
    <nc r="B38">
      <v>13257.925999999999</v>
    </nc>
  </rcc>
  <rcc rId="7812" sId="2" numFmtId="4">
    <oc r="C38">
      <v>8328.4390000000003</v>
    </oc>
    <nc r="C38">
      <v>8336.4390000000003</v>
    </nc>
  </rcc>
  <rcc rId="7813" sId="2" numFmtId="4">
    <oc r="D38">
      <v>7481.5280000000002</v>
    </oc>
    <nc r="D38">
      <v>7965.1256700000004</v>
    </nc>
  </rcc>
  <rcc rId="7814" sId="2" numFmtId="4">
    <oc r="D39">
      <v>3276.9</v>
    </oc>
    <nc r="D39">
      <v>3321.5281</v>
    </nc>
  </rcc>
  <rcc rId="7815" sId="2">
    <oc r="B40">
      <f>SUM(B36)-B37-B38-B39</f>
    </oc>
    <nc r="B40">
      <f>SUM(B36)-B37-B38-B39</f>
    </nc>
  </rcc>
  <rcc rId="7816" sId="2">
    <oc r="C40">
      <f>SUM(C36)-C37-C38-C39</f>
    </oc>
    <nc r="C40">
      <f>SUM(C36)-C37-C38-C39</f>
    </nc>
  </rcc>
  <rcc rId="7817" sId="2">
    <oc r="D40">
      <f>SUM(D36)-D37-D38-D39</f>
    </oc>
    <nc r="D40">
      <f>SUM(D36)-D37-D38-D39</f>
    </nc>
  </rcc>
  <rcc rId="7818" sId="2" numFmtId="4">
    <oc r="B41">
      <v>19450.044999999998</v>
    </oc>
    <nc r="B41">
      <v>19552.345000000001</v>
    </nc>
  </rcc>
  <rcc rId="7819" sId="2" numFmtId="4">
    <oc r="C41">
      <v>4649.598</v>
    </oc>
    <nc r="C41">
      <v>4719.8980000000001</v>
    </nc>
  </rcc>
  <rcc rId="7820" sId="2" numFmtId="4">
    <oc r="D41">
      <v>1947.665</v>
    </oc>
    <nc r="D41">
      <v>2813.65904</v>
    </nc>
  </rcc>
  <rcc rId="7821" sId="2">
    <oc r="B42">
      <f>B43+B48</f>
    </oc>
    <nc r="B42">
      <f>B43+B48</f>
    </nc>
  </rcc>
  <rcc rId="7822" sId="2">
    <oc r="C42">
      <f>C43+C48</f>
    </oc>
    <nc r="C42">
      <f>C43+C48</f>
    </nc>
  </rcc>
  <rcc rId="7823" sId="2">
    <oc r="D42">
      <f>D43+D48</f>
    </oc>
    <nc r="D42">
      <f>D43+D48</f>
    </nc>
  </rcc>
  <rcc rId="7824" sId="2" numFmtId="4">
    <oc r="B43">
      <v>74991.3</v>
    </oc>
    <nc r="B43">
      <v>75616.3</v>
    </nc>
  </rcc>
  <rcc rId="7825" sId="2" numFmtId="4">
    <oc r="C43">
      <v>48607.321000000004</v>
    </oc>
    <nc r="C43">
      <v>48830.321000000004</v>
    </nc>
  </rcc>
  <rcc rId="7826" sId="2" numFmtId="4">
    <oc r="D43">
      <v>40184.415000000001</v>
    </oc>
    <nc r="D43">
      <v>42445.405610000002</v>
    </nc>
  </rcc>
  <rcc rId="7827" sId="2" numFmtId="4">
    <oc r="D44">
      <v>19494.536</v>
    </oc>
    <nc r="D44">
      <v>20733.304090000001</v>
    </nc>
  </rcc>
  <rcc rId="7828" sId="2" numFmtId="4">
    <oc r="C45">
      <v>4767.018</v>
    </oc>
    <nc r="C45">
      <v>4769.3119999999999</v>
    </nc>
  </rcc>
  <rcc rId="7829" sId="2" numFmtId="4">
    <oc r="D45">
      <v>4268.6279999999997</v>
    </oc>
    <nc r="D45">
      <v>4543.4783699999998</v>
    </nc>
  </rcc>
  <rcc rId="7830" sId="2" numFmtId="4">
    <oc r="C46">
      <v>3326.93</v>
    </oc>
    <nc r="C46">
      <v>3324.636</v>
    </nc>
  </rcc>
  <rcc rId="7831" sId="2" numFmtId="4">
    <oc r="D46">
      <v>2815.2040000000002</v>
    </oc>
    <nc r="D46">
      <v>2851.48254</v>
    </nc>
  </rcc>
  <rcc rId="7832" sId="2">
    <oc r="B47">
      <f>SUM(B43)-B44-B45-B46</f>
    </oc>
    <nc r="B47">
      <f>SUM(B43)-B44-B45-B46</f>
    </nc>
  </rcc>
  <rcc rId="7833" sId="2">
    <oc r="C47">
      <f>SUM(C43)-C44-C45-C46</f>
    </oc>
    <nc r="C47">
      <f>SUM(C43)-C44-C45-C46</f>
    </nc>
  </rcc>
  <rcc rId="7834" sId="2">
    <oc r="D47">
      <f>SUM(D43)-D44-D45-D46</f>
    </oc>
    <nc r="D47">
      <f>SUM(D43)-D44-D45-D46</f>
    </nc>
  </rcc>
  <rcc rId="7835" sId="2" numFmtId="4">
    <oc r="B48">
      <v>35691.512999999999</v>
    </oc>
    <nc r="B48">
      <v>35781.512999999999</v>
    </nc>
  </rcc>
  <rcc rId="7836" sId="2" numFmtId="4">
    <oc r="C48">
      <v>21624.49</v>
    </oc>
    <nc r="C48">
      <v>21660.49</v>
    </nc>
  </rcc>
  <rcc rId="7837" sId="2" numFmtId="4">
    <oc r="D48">
      <v>4773.6229999999996</v>
    </oc>
    <nc r="D48">
      <v>10557.508089999999</v>
    </nc>
  </rcc>
  <rcc rId="7838" sId="2">
    <oc r="B49">
      <f>B50+B55</f>
    </oc>
    <nc r="B49">
      <f>B50+B55</f>
    </nc>
  </rcc>
  <rcc rId="7839" sId="2">
    <oc r="C49">
      <f>C50+C55</f>
    </oc>
    <nc r="C49">
      <f>C50+C55</f>
    </nc>
  </rcc>
  <rcc rId="7840" sId="2">
    <oc r="D49">
      <f>D50+D55</f>
    </oc>
    <nc r="D49">
      <f>D50+D55</f>
    </nc>
  </rcc>
  <rcc rId="7841" sId="2" numFmtId="4">
    <oc r="C50">
      <v>77244.604999999996</v>
    </oc>
    <nc r="C50">
      <v>77488.774999999994</v>
    </nc>
  </rcc>
  <rcc rId="7842" sId="2" numFmtId="4">
    <oc r="D50">
      <v>64089.239000000001</v>
    </oc>
    <nc r="D50">
      <v>72077.591329999996</v>
    </nc>
  </rcc>
  <rcc rId="7843" sId="2" numFmtId="4">
    <oc r="C51">
      <v>50404.493999999999</v>
    </oc>
    <nc r="C51">
      <v>50648.614000000001</v>
    </nc>
  </rcc>
  <rcc rId="7844" sId="2" numFmtId="4">
    <oc r="D51">
      <v>43546.535000000003</v>
    </oc>
    <nc r="D51">
      <v>49442.003709999997</v>
    </nc>
  </rcc>
  <rcc rId="7845" sId="2" numFmtId="4">
    <oc r="C52">
      <v>11148.936</v>
    </oc>
    <nc r="C52">
      <v>11199.495000000001</v>
    </nc>
  </rcc>
  <rcc rId="7846" sId="2" numFmtId="4">
    <oc r="D52">
      <v>9487.3359999999993</v>
    </oc>
    <nc r="D52">
      <v>10755.810750000001</v>
    </nc>
  </rcc>
  <rcc rId="7847" sId="2" numFmtId="4">
    <oc r="D53">
      <v>2540.924</v>
    </oc>
    <nc r="D53">
      <v>2564.0244200000002</v>
    </nc>
  </rcc>
  <rcc rId="7848" sId="2">
    <oc r="B54">
      <f>SUM(B50)-B51-B52-B53</f>
    </oc>
    <nc r="B54">
      <f>SUM(B50)-B51-B52-B53</f>
    </nc>
  </rcc>
  <rcc rId="7849" sId="2">
    <oc r="C54">
      <f>SUM(C50)-C51-C52-C53</f>
    </oc>
    <nc r="C54">
      <f>SUM(C50)-C51-C52-C53</f>
    </nc>
  </rcc>
  <rcc rId="7850" sId="2">
    <oc r="D54">
      <f>SUM(D50)-D51-D52-D53</f>
    </oc>
    <nc r="D54">
      <f>SUM(D50)-D51-D52-D53</f>
    </nc>
  </rcc>
  <rcc rId="7851" sId="2" numFmtId="4">
    <oc r="D55">
      <v>2035.146</v>
    </oc>
    <nc r="D55">
      <v>3676.1685900000002</v>
    </nc>
  </rcc>
  <rcc rId="7852" sId="2">
    <oc r="B56">
      <f>B57+B60</f>
    </oc>
    <nc r="B56">
      <f>B57+B60</f>
    </nc>
  </rcc>
  <rcc rId="7853" sId="2">
    <oc r="C56">
      <f>C57+C60</f>
    </oc>
    <nc r="C56">
      <f>C57+C60</f>
    </nc>
  </rcc>
  <rcc rId="7854" sId="2">
    <oc r="D56">
      <f>D57+D60</f>
    </oc>
    <nc r="D56">
      <f>D57+D60</f>
    </nc>
  </rcc>
  <rcc rId="7855" sId="2" numFmtId="4">
    <oc r="B57">
      <f>229727.741+78941.346</f>
    </oc>
    <nc r="B57">
      <v>312628.47976999998</v>
    </nc>
  </rcc>
  <rcc rId="7856" sId="2" numFmtId="4">
    <oc r="C57">
      <f>157257.027+78941.346</f>
    </oc>
    <nc r="C57">
      <v>239355.94594000001</v>
    </nc>
  </rcc>
  <rcc rId="7857" sId="2" numFmtId="4">
    <oc r="D57">
      <v>85498.301999999996</v>
    </oc>
    <nc r="D57">
      <v>98913.156839999996</v>
    </nc>
  </rcc>
  <rcc rId="7858" sId="2" numFmtId="4">
    <oc r="B58">
      <v>25570.025000000001</v>
    </oc>
    <nc r="B58">
      <v>25570.02505</v>
    </nc>
  </rcc>
  <rcc rId="7859" sId="2" numFmtId="4">
    <oc r="C58">
      <v>18665.976999999999</v>
    </oc>
    <nc r="C58">
      <v>18665.977050000001</v>
    </nc>
  </rcc>
  <rcc rId="7860" sId="2" numFmtId="4">
    <oc r="D58">
      <v>16736.3</v>
    </oc>
    <nc r="D58">
      <v>16736.300080000001</v>
    </nc>
  </rcc>
  <rcc rId="7861" sId="2">
    <oc r="B59">
      <f>SUM(B57)-B58</f>
    </oc>
    <nc r="B59">
      <f>SUM(B57)-B58</f>
    </nc>
  </rcc>
  <rcc rId="7862" sId="2">
    <oc r="C59">
      <f>SUM(C57)-C58</f>
    </oc>
    <nc r="C59">
      <f>SUM(C57)-C58</f>
    </nc>
  </rcc>
  <rcc rId="7863" sId="2">
    <oc r="D59">
      <f>SUM(D57)-D58</f>
    </oc>
    <nc r="D59">
      <f>SUM(D57)-D58</f>
    </nc>
  </rcc>
  <rcc rId="7864" sId="2" numFmtId="4">
    <oc r="B60">
      <f>220204.522+12152.806</f>
    </oc>
    <nc r="B60">
      <v>232520.32842999999</v>
    </nc>
  </rcc>
  <rcc rId="7865" sId="2" numFmtId="4">
    <oc r="C60">
      <f>135944.596+8140</f>
    </oc>
    <nc r="C60">
      <v>144144.59643000001</v>
    </nc>
  </rcc>
  <rcc rId="7866" sId="2" numFmtId="4">
    <oc r="D60">
      <v>41194.669000000002</v>
    </oc>
    <nc r="D60">
      <v>49197.301359999998</v>
    </nc>
  </rcc>
  <rcc rId="7867" sId="2">
    <oc r="B61">
      <f>SUM(B62)</f>
    </oc>
    <nc r="B61">
      <f>SUM(B62)</f>
    </nc>
  </rcc>
  <rcc rId="7868" sId="2">
    <oc r="C61">
      <f>SUM(C62)</f>
    </oc>
    <nc r="C61">
      <f>SUM(C62)</f>
    </nc>
  </rcc>
  <rcc rId="7869" sId="2">
    <oc r="D61">
      <f>SUM(D62)</f>
    </oc>
    <nc r="D61">
      <f>SUM(D62)</f>
    </nc>
  </rcc>
  <rcc rId="7870" sId="2" numFmtId="4">
    <oc r="B62">
      <v>231821.62400000001</v>
    </oc>
    <nc r="B62">
      <v>223960.86199999999</v>
    </nc>
  </rcc>
  <rcc rId="7871" sId="2" numFmtId="4">
    <oc r="D62">
      <v>15775.383</v>
    </oc>
    <nc r="D62">
      <v>21342.55819</v>
    </nc>
  </rcc>
  <rcc rId="7872" sId="2">
    <oc r="B63">
      <f>SUM(B64:B65)</f>
    </oc>
    <nc r="B63">
      <f>SUM(B64:B65)</f>
    </nc>
  </rcc>
  <rcc rId="7873" sId="2">
    <oc r="C63">
      <f>SUM(C64:C65)</f>
    </oc>
    <nc r="C63">
      <f>SUM(C64:C65)</f>
    </nc>
  </rcc>
  <rcc rId="7874" sId="2">
    <oc r="D63">
      <f>SUM(D64:D65)</f>
    </oc>
    <nc r="D63">
      <f>SUM(D64:D65)</f>
    </nc>
  </rcc>
  <rcc rId="7875" sId="2" numFmtId="4">
    <oc r="B64">
      <v>106937.378</v>
    </oc>
    <nc r="B64">
      <v>65151.377999999997</v>
    </nc>
  </rcc>
  <rcc rId="7876" sId="2" numFmtId="4">
    <oc r="C64">
      <v>81796.523000000001</v>
    </oc>
    <nc r="C64">
      <v>58051.377999999997</v>
    </nc>
  </rcc>
  <rcc rId="7877" sId="2" numFmtId="4">
    <oc r="D64">
      <v>61714.398999999998</v>
    </oc>
    <nc r="D64">
      <v>47267.707569999999</v>
    </nc>
  </rcc>
  <rcc rId="7878" sId="2" numFmtId="4">
    <oc r="D65">
      <v>26913.88</v>
    </oc>
    <nc r="D65">
      <v>30930.576349999999</v>
    </nc>
  </rcc>
  <rcc rId="7879" sId="2">
    <oc r="B66">
      <f>SUM(B67:B67)</f>
    </oc>
    <nc r="B66">
      <f>SUM(B67:B67)</f>
    </nc>
  </rcc>
  <rcc rId="7880" sId="2">
    <oc r="C66">
      <f>SUM(C67:C67)</f>
    </oc>
    <nc r="C66">
      <f>SUM(C67:C67)</f>
    </nc>
  </rcc>
  <rcc rId="7881" sId="2">
    <oc r="D66">
      <f>SUM(D67:D67)</f>
    </oc>
    <nc r="D66">
      <f>SUM(D67:D67)</f>
    </nc>
  </rcc>
  <rcc rId="7882" sId="2" numFmtId="4">
    <oc r="C67">
      <v>8739.16</v>
    </oc>
    <nc r="C67">
      <f>8739.16+2200</f>
    </nc>
  </rcc>
  <rcc rId="7883" sId="2" numFmtId="4">
    <oc r="D67">
      <v>1280</v>
    </oc>
    <nc r="D67">
      <v>3480</v>
    </nc>
  </rcc>
  <rcc rId="7884" sId="2">
    <oc r="B68">
      <f>SUM(B69)+B72</f>
    </oc>
    <nc r="B68">
      <f>SUM(B69)+B72</f>
    </nc>
  </rcc>
  <rcc rId="7885" sId="2">
    <oc r="C68">
      <f>SUM(C69)+C72</f>
    </oc>
    <nc r="C68">
      <f>SUM(C69)+C72</f>
    </nc>
  </rcc>
  <rcc rId="7886" sId="2">
    <oc r="D68">
      <f>SUM(D69)+D72</f>
    </oc>
    <nc r="D68">
      <f>SUM(D69)+D72</f>
    </nc>
  </rcc>
  <rcc rId="7887" sId="2" numFmtId="4">
    <oc r="D69">
      <v>4686.2719999999999</v>
    </oc>
    <nc r="D69">
      <v>5292.61</v>
    </nc>
  </rcc>
  <rcc rId="7888" sId="2" numFmtId="4">
    <oc r="D70">
      <v>6.49</v>
    </oc>
    <nc r="D70">
      <v>6.516</v>
    </nc>
  </rcc>
  <rcc rId="7889" sId="2">
    <oc r="B71">
      <f>SUM(B69)-B70</f>
    </oc>
    <nc r="B71">
      <f>SUM(B69)-B70</f>
    </nc>
  </rcc>
  <rcc rId="7890" sId="2">
    <oc r="C71">
      <f>SUM(C69)-C70</f>
    </oc>
    <nc r="C71">
      <f>SUM(C69)-C70</f>
    </nc>
  </rcc>
  <rcc rId="7891" sId="2">
    <oc r="D71">
      <f>SUM(D69)-D70</f>
    </oc>
    <nc r="D71">
      <f>SUM(D69)-D70</f>
    </nc>
  </rcc>
  <rcc rId="7892" sId="2" numFmtId="4">
    <oc r="D74">
      <v>28413.866999999998</v>
    </oc>
    <nc r="D74">
      <v>31404.799999999999</v>
    </nc>
  </rcc>
  <rcc rId="7893" sId="2">
    <oc r="B75">
      <f>SUM(B76)+B80</f>
    </oc>
    <nc r="B75">
      <f>SUM(B76)+B80</f>
    </nc>
  </rcc>
  <rcc rId="7894" sId="2">
    <oc r="C75">
      <f>SUM(C76)+C80</f>
    </oc>
    <nc r="C75">
      <f>SUM(C76)+C80</f>
    </nc>
  </rcc>
  <rcc rId="7895" sId="2">
    <oc r="D75">
      <f>SUM(D76)+D80</f>
    </oc>
    <nc r="D75">
      <f>SUM(D76)+D80</f>
    </nc>
  </rcc>
  <rcc rId="7896" sId="2" numFmtId="4">
    <oc r="B76">
      <v>23685.77</v>
    </oc>
    <nc r="B76">
      <v>18151.616999999998</v>
    </nc>
  </rcc>
  <rcc rId="7897" sId="2" numFmtId="4">
    <oc r="C76">
      <v>12755.549000000001</v>
    </oc>
    <nc r="C76">
      <v>7221.3959999999997</v>
    </nc>
  </rcc>
  <rcc rId="7898" sId="2" numFmtId="4">
    <oc r="D76">
      <f>1866.292+422.693</f>
    </oc>
    <nc r="D76">
      <v>2364.5326</v>
    </nc>
  </rcc>
  <rcc rId="7899" sId="2">
    <oc r="B79">
      <f>SUM(B76)-B77-B78</f>
    </oc>
    <nc r="B79">
      <f>SUM(B76)-B77-B78</f>
    </nc>
  </rcc>
  <rcc rId="7900" sId="2">
    <oc r="C79">
      <f>1359.699+75</f>
    </oc>
    <nc r="C79">
      <f>1359.699+75</f>
    </nc>
  </rcc>
  <rcc rId="7901" sId="2">
    <oc r="D79">
      <f>SUM(D76)-D77-D78</f>
    </oc>
    <nc r="D79">
      <f>SUM(D76)-D77-D78</f>
    </nc>
  </rcc>
  <rcc rId="7902" sId="2" numFmtId="4">
    <oc r="B80">
      <f>45991.299+3035.586+3993.394</f>
    </oc>
    <nc r="B80">
      <v>58907.542000000001</v>
    </nc>
  </rcc>
  <rcc rId="7903" sId="2" numFmtId="4">
    <oc r="C80">
      <f>45683.299+240+2336.69</f>
    </oc>
    <nc r="C80">
      <v>46286.49</v>
    </nc>
  </rcc>
  <rcc rId="7904" sId="2" numFmtId="4">
    <oc r="D80">
      <f>11239.706+14.933</f>
    </oc>
    <nc r="D80">
      <v>13588.239</v>
    </nc>
  </rcc>
  <rcc rId="7905" sId="2" numFmtId="4">
    <oc r="C81">
      <v>16382.75</v>
    </oc>
    <nc r="C81">
      <v>18382.75</v>
    </nc>
  </rcc>
  <rcc rId="7906" sId="2" odxf="1" dxf="1" numFmtId="4">
    <oc r="D81">
      <v>13000</v>
    </oc>
    <nc r="D81">
      <v>18000</v>
    </nc>
    <odxf>
      <font>
        <color indexed="8"/>
        <name val="Times New Roman"/>
        <scheme val="none"/>
      </font>
    </odxf>
    <ndxf>
      <font>
        <color auto="1"/>
        <name val="Times New Roman"/>
        <scheme val="none"/>
      </font>
    </ndxf>
  </rcc>
  <rcc rId="7907" sId="2">
    <oc r="B82">
      <f>B5+B14+B23+B35+B42+B49+B56+B61+B63+B66+B68+B73+B74+B75+B81</f>
    </oc>
    <nc r="B82">
      <f>B5+B14+B23+B35+B42+B49+B56+B61+B63+B66+B68+B73+B74+B75+B81</f>
    </nc>
  </rcc>
  <rcc rId="7908" sId="2">
    <oc r="C82">
      <f>C5+C14+C23+C35+C42+C49+C56+C61+C63+C66+C68+C73+C74+C75+C81</f>
    </oc>
    <nc r="C82">
      <f>C5+C14+C23+C35+C42+C49+C56+C61+C63+C66+C68+C73+C74+C75+C81</f>
    </nc>
  </rcc>
  <rcc rId="7909" sId="2">
    <oc r="D82">
      <f>D5+D14+D23+D35+D42+D49+D56+D61+D63+D66+D68+D73+D74+D75+D81</f>
    </oc>
    <nc r="D82">
      <f>D5+D14+D23+D35+D42+D49+D56+D61+D63+D66+D68+D73+D74+D75+D81</f>
    </nc>
  </rcc>
  <rcc rId="7910" sId="2">
    <oc r="B83">
      <f>B6+B15+B24+B36+B43+B50+B57+B64+B69+B76+B74</f>
    </oc>
    <nc r="B83">
      <f>B6+B15+B24+B36+B43+B50+B57+B64+B69+B76+B74</f>
    </nc>
  </rcc>
  <rcc rId="7911" sId="2">
    <oc r="C83">
      <f>C6+C15+C24+C36+C43+C50+C57+C64+C69+C76+C74</f>
    </oc>
    <nc r="C83">
      <f>C6+C15+C24+C36+C43+C50+C57+C64+C69+C76+C74</f>
    </nc>
  </rcc>
  <rcc rId="7912" sId="2">
    <oc r="D83">
      <f>D6+D15+D24+D36+D43+D50+D57+D64+D69+D76+D74</f>
    </oc>
    <nc r="D83">
      <f>D6+D15+D24+D36+D43+D50+D57+D64+D69+D76+D74</f>
    </nc>
  </rcc>
  <rcc rId="7913" sId="2">
    <oc r="B84">
      <f>B7+B16+B25+B37+B44+B51+B77</f>
    </oc>
    <nc r="B84">
      <f>B7+B16+B25+B37+B44+B51+B77</f>
    </nc>
  </rcc>
  <rcc rId="7914" sId="2">
    <oc r="C84">
      <f>C7+C16+C25+C37+C44+C51+C77</f>
    </oc>
    <nc r="C84">
      <f>C7+C16+C25+C37+C44+C51+C77</f>
    </nc>
  </rcc>
  <rcc rId="7915" sId="2">
    <oc r="D84">
      <f>D7+D16+D25+D37+D44+D51+D77</f>
    </oc>
    <nc r="D84">
      <f>D7+D16+D25+D37+D44+D51+D77</f>
    </nc>
  </rcc>
  <rcc rId="7916" sId="2">
    <oc r="B85">
      <f>B8+B17+B26+B38+B45+B52+B78</f>
    </oc>
    <nc r="B85">
      <f>B8+B17+B26+B38+B45+B52+B78</f>
    </nc>
  </rcc>
  <rcc rId="7917" sId="2">
    <oc r="C85">
      <f>C8+C17+C26+C38+C45+C52+C78</f>
    </oc>
    <nc r="C85">
      <f>C8+C17+C26+C38+C45+C52+C78</f>
    </nc>
  </rcc>
  <rcc rId="7918" sId="2">
    <oc r="D85">
      <f>D8+D17+D26+D38+D45+D52+D78</f>
    </oc>
    <nc r="D85">
      <f>D8+D17+D26+D38+D45+D52+D78</f>
    </nc>
  </rcc>
  <rcc rId="7919" sId="2">
    <oc r="B86">
      <f>B70+B11+B20+B29+B39+B46+B53+B58</f>
    </oc>
    <nc r="B86">
      <f>B70+B11+B20+B29+B39+B46+B53+B58</f>
    </nc>
  </rcc>
  <rcc rId="7920" sId="2">
    <oc r="C86">
      <f>C70+C11+C20+C29+C39+C46+C53+C58</f>
    </oc>
    <nc r="C86">
      <f>C70+C11+C20+C29+C39+C46+C53+C58</f>
    </nc>
  </rcc>
  <rcc rId="7921" sId="2">
    <oc r="D86">
      <f>D70+D11+D20+D29+D39+D46+D53+D58</f>
    </oc>
    <nc r="D86">
      <f>D70+D11+D20+D29+D39+D46+D53+D58</f>
    </nc>
  </rcc>
  <rcc rId="7922" sId="2">
    <oc r="B87">
      <f>B83-B84-B85-B86</f>
    </oc>
    <nc r="B87">
      <f>B83-B84-B85-B86</f>
    </nc>
  </rcc>
  <rcc rId="7923" sId="2">
    <oc r="C87">
      <f>C83-C84-C85-C86</f>
    </oc>
    <nc r="C87">
      <f>C83-C84-C85-C86</f>
    </nc>
  </rcc>
  <rcc rId="7924" sId="2">
    <oc r="D87">
      <f>D83-D84-D85-D86</f>
    </oc>
    <nc r="D87">
      <f>D83-D84-D85-D86</f>
    </nc>
  </rcc>
  <rcc rId="7925" sId="2">
    <oc r="B88">
      <f>B13+B22+B41+B34+B55+B60+B62+B65+B67+B72+B80+B48</f>
    </oc>
    <nc r="B88">
      <f>B13+B22+B41+B34+B55+B60+B62+B65+B67+B72+B80+B48</f>
    </nc>
  </rcc>
  <rcc rId="7926" sId="2">
    <oc r="C88">
      <f>C13+C22+C41+C34+C55+C60+C62+C65+C67+C72+C80+C48</f>
    </oc>
    <nc r="C88">
      <f>C13+C22+C41+C34+C55+C60+C62+C65+C67+C72+C80+C48</f>
    </nc>
  </rcc>
  <rcc rId="7927" sId="2">
    <oc r="D88">
      <f>D13+D22+D41+D34+D55+D60+D62+D65+D67+D72+D80+D48</f>
    </oc>
    <nc r="D88">
      <f>D13+D22+D41+D34+D55+D60+D62+D65+D67+D72+D80+D48</f>
    </nc>
  </rcc>
  <rcc rId="7928" sId="2">
    <oc r="B89">
      <f>SUM(B81)</f>
    </oc>
    <nc r="B89">
      <f>SUM(B81)</f>
    </nc>
  </rcc>
  <rcc rId="7929" sId="2">
    <oc r="C89">
      <f>SUM(C81)</f>
    </oc>
    <nc r="C89">
      <f>SUM(C81)</f>
    </nc>
  </rcc>
  <rcc rId="7930" sId="2">
    <oc r="D89">
      <f>SUM(D81)</f>
    </oc>
    <nc r="D89">
      <f>SUM(D81)</f>
    </nc>
  </rcc>
  <rcc rId="7931" sId="2">
    <oc r="B90">
      <f>SUM(B73)</f>
    </oc>
    <nc r="B90">
      <f>SUM(B73)</f>
    </nc>
  </rcc>
  <rcc rId="7932" sId="2">
    <oc r="C90">
      <f>SUM(C73)</f>
    </oc>
    <nc r="C90">
      <f>SUM(C73)</f>
    </nc>
  </rcc>
</revisions>
</file>

<file path=xl/revisions/revisionLog78.xml><?xml version="1.0" encoding="utf-8"?>
<revisions xmlns="http://schemas.openxmlformats.org/spreadsheetml/2006/main" xmlns:r="http://schemas.openxmlformats.org/officeDocument/2006/relationships">
  <rcv guid="{231C1CD9-D5BC-43F0-874C-628A321B7F6D}" action="delete"/>
  <rcv guid="{231C1CD9-D5BC-43F0-874C-628A321B7F6D}" action="add"/>
</revisions>
</file>

<file path=xl/revisions/revisionLog79.xml><?xml version="1.0" encoding="utf-8"?>
<revisions xmlns="http://schemas.openxmlformats.org/spreadsheetml/2006/main" xmlns:r="http://schemas.openxmlformats.org/officeDocument/2006/relationships"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8" sId="1" numFmtId="4">
    <oc r="C33">
      <v>294604.22200000001</v>
    </oc>
    <nc r="C33">
      <v>294430.22200000001</v>
    </nc>
  </rcc>
  <rcc rId="8749" sId="1" numFmtId="4">
    <oc r="D33">
      <v>291932.57699999999</v>
    </oc>
    <nc r="D33">
      <v>292859.17200000002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workbookViewId="0">
      <selection activeCell="C90" sqref="C90"/>
    </sheetView>
  </sheetViews>
  <sheetFormatPr defaultColWidth="9.140625" defaultRowHeight="15"/>
  <cols>
    <col min="1" max="1" width="42" style="4" customWidth="1"/>
    <col min="2" max="2" width="18.42578125" style="4" customWidth="1"/>
    <col min="3" max="3" width="17.28515625" style="37" customWidth="1"/>
    <col min="4" max="4" width="17.85546875" style="37" customWidth="1"/>
    <col min="5" max="5" width="14.5703125" style="37" customWidth="1"/>
    <col min="6" max="6" width="10.42578125" style="4" bestFit="1" customWidth="1"/>
    <col min="7" max="7" width="13.140625" style="4" customWidth="1"/>
    <col min="8" max="8" width="11.85546875" style="4" bestFit="1" customWidth="1"/>
    <col min="9" max="9" width="11.7109375" style="4" customWidth="1"/>
    <col min="10" max="10" width="11.28515625" style="4" customWidth="1"/>
    <col min="11" max="11" width="13.85546875" style="4" customWidth="1"/>
    <col min="12" max="16384" width="9.140625" style="4"/>
  </cols>
  <sheetData>
    <row r="1" spans="1:5" s="1" customFormat="1" ht="34.5" customHeight="1">
      <c r="A1" s="80" t="s">
        <v>36</v>
      </c>
      <c r="B1" s="80"/>
      <c r="C1" s="80"/>
      <c r="D1" s="80"/>
      <c r="E1" s="80"/>
    </row>
    <row r="2" spans="1:5" s="1" customFormat="1" ht="12.75" customHeight="1">
      <c r="A2" s="9"/>
      <c r="B2" s="9"/>
      <c r="C2" s="9"/>
      <c r="D2" s="9"/>
      <c r="E2" s="41"/>
    </row>
    <row r="3" spans="1:5" s="1" customFormat="1" ht="54.75" customHeight="1">
      <c r="A3" s="81"/>
      <c r="B3" s="82" t="s">
        <v>33</v>
      </c>
      <c r="C3" s="82" t="s">
        <v>69</v>
      </c>
      <c r="D3" s="84" t="s">
        <v>72</v>
      </c>
      <c r="E3" s="81" t="s">
        <v>15</v>
      </c>
    </row>
    <row r="4" spans="1:5" s="1" customFormat="1" ht="51.75" customHeight="1">
      <c r="A4" s="81"/>
      <c r="B4" s="83"/>
      <c r="C4" s="83"/>
      <c r="D4" s="84"/>
      <c r="E4" s="81"/>
    </row>
    <row r="5" spans="1:5" s="2" customFormat="1" ht="16.5" customHeight="1">
      <c r="A5" s="10" t="s">
        <v>3</v>
      </c>
      <c r="B5" s="11">
        <f>B6+B13</f>
        <v>1128955.392</v>
      </c>
      <c r="C5" s="11">
        <f>C6+C13</f>
        <v>757359.473</v>
      </c>
      <c r="D5" s="11">
        <f>D6+D13</f>
        <v>658318.92599999998</v>
      </c>
      <c r="E5" s="12">
        <f>SUM(D5)/C5*100</f>
        <v>86.922914345061614</v>
      </c>
    </row>
    <row r="6" spans="1:5" s="8" customFormat="1" ht="16.5" customHeight="1">
      <c r="A6" s="23" t="s">
        <v>31</v>
      </c>
      <c r="B6" s="18">
        <v>1028262.137</v>
      </c>
      <c r="C6" s="18">
        <v>679516.00600000005</v>
      </c>
      <c r="D6" s="48">
        <f>605884.26+14018.619</f>
        <v>619902.87899999996</v>
      </c>
      <c r="E6" s="13">
        <f t="shared" ref="E6:E69" si="0">SUM(D6)/C6*100</f>
        <v>91.227119527188876</v>
      </c>
    </row>
    <row r="7" spans="1:5" s="3" customFormat="1" ht="14.25" customHeight="1">
      <c r="A7" s="6" t="s">
        <v>1</v>
      </c>
      <c r="B7" s="5">
        <v>670548.90599999996</v>
      </c>
      <c r="C7" s="5">
        <v>446382.24900000001</v>
      </c>
      <c r="D7" s="5">
        <f>398161.056+11411.093</f>
        <v>409572.14899999998</v>
      </c>
      <c r="E7" s="13">
        <f t="shared" si="0"/>
        <v>91.753681943566704</v>
      </c>
    </row>
    <row r="8" spans="1:5" s="3" customFormat="1">
      <c r="A8" s="6" t="s">
        <v>26</v>
      </c>
      <c r="B8" s="5">
        <v>147520.764</v>
      </c>
      <c r="C8" s="5">
        <v>98696.320000000007</v>
      </c>
      <c r="D8" s="5">
        <f>88554.583+2601.769</f>
        <v>91156.351999999999</v>
      </c>
      <c r="E8" s="13">
        <f t="shared" si="0"/>
        <v>92.36043653907258</v>
      </c>
    </row>
    <row r="9" spans="1:5" s="3" customFormat="1">
      <c r="A9" s="6" t="s">
        <v>4</v>
      </c>
      <c r="B9" s="5">
        <v>187</v>
      </c>
      <c r="C9" s="5">
        <v>173.43799999999999</v>
      </c>
      <c r="D9" s="5">
        <v>27.524000000000001</v>
      </c>
      <c r="E9" s="13">
        <f t="shared" si="0"/>
        <v>15.869647943357283</v>
      </c>
    </row>
    <row r="10" spans="1:5" s="3" customFormat="1">
      <c r="A10" s="6" t="s">
        <v>5</v>
      </c>
      <c r="B10" s="5">
        <v>57191.792000000001</v>
      </c>
      <c r="C10" s="5">
        <v>30078.421999999999</v>
      </c>
      <c r="D10" s="5">
        <v>26960.382000000001</v>
      </c>
      <c r="E10" s="13">
        <f t="shared" si="0"/>
        <v>89.63363171113167</v>
      </c>
    </row>
    <row r="11" spans="1:5" s="3" customFormat="1">
      <c r="A11" s="6" t="s">
        <v>28</v>
      </c>
      <c r="B11" s="5">
        <v>83981.187999999995</v>
      </c>
      <c r="C11" s="5">
        <v>51344.311000000002</v>
      </c>
      <c r="D11" s="5">
        <v>48502.446000000004</v>
      </c>
      <c r="E11" s="13">
        <f t="shared" si="0"/>
        <v>94.465082996244703</v>
      </c>
    </row>
    <row r="12" spans="1:5" s="53" customFormat="1">
      <c r="A12" s="29" t="s">
        <v>13</v>
      </c>
      <c r="B12" s="47">
        <f>SUM(B6)-B7-B8-B9-B10-B11</f>
        <v>68832.487000000052</v>
      </c>
      <c r="C12" s="47">
        <f>SUM(C6)-C7-C8-C9-C10-C11</f>
        <v>52841.266000000047</v>
      </c>
      <c r="D12" s="47">
        <f>SUM(D6)-D7-D8-D9-D10-D11</f>
        <v>43684.025999999976</v>
      </c>
      <c r="E12" s="54">
        <f t="shared" si="0"/>
        <v>82.670286514331309</v>
      </c>
    </row>
    <row r="13" spans="1:5" s="3" customFormat="1">
      <c r="A13" s="23" t="s">
        <v>14</v>
      </c>
      <c r="B13" s="18">
        <v>100693.255</v>
      </c>
      <c r="C13" s="18">
        <v>77843.467000000004</v>
      </c>
      <c r="D13" s="18">
        <v>38416.046999999999</v>
      </c>
      <c r="E13" s="13">
        <f t="shared" si="0"/>
        <v>49.350380295882758</v>
      </c>
    </row>
    <row r="14" spans="1:5" s="2" customFormat="1" ht="14.25">
      <c r="A14" s="10" t="s">
        <v>6</v>
      </c>
      <c r="B14" s="11">
        <f>B15+B22</f>
        <v>534462.00099999993</v>
      </c>
      <c r="C14" s="11">
        <f>C15+C22</f>
        <v>355635.04800000001</v>
      </c>
      <c r="D14" s="11">
        <f>D15+D22</f>
        <v>339611.56900000002</v>
      </c>
      <c r="E14" s="12">
        <f t="shared" si="0"/>
        <v>95.494403858643324</v>
      </c>
    </row>
    <row r="15" spans="1:5" s="8" customFormat="1">
      <c r="A15" s="23" t="s">
        <v>30</v>
      </c>
      <c r="B15" s="18">
        <f>477284.214+29125.5</f>
        <v>506409.71399999998</v>
      </c>
      <c r="C15" s="18">
        <f>312716.761+19417</f>
        <v>332133.761</v>
      </c>
      <c r="D15" s="18">
        <f>303945.568+1253.708+19417</f>
        <v>324616.27600000001</v>
      </c>
      <c r="E15" s="13">
        <f t="shared" si="0"/>
        <v>97.736609197039741</v>
      </c>
    </row>
    <row r="16" spans="1:5" s="3" customFormat="1">
      <c r="A16" s="6" t="s">
        <v>1</v>
      </c>
      <c r="B16" s="5"/>
      <c r="C16" s="5"/>
      <c r="D16" s="5"/>
      <c r="E16" s="13"/>
    </row>
    <row r="17" spans="1:6" s="3" customFormat="1">
      <c r="A17" s="6" t="s">
        <v>26</v>
      </c>
      <c r="B17" s="5"/>
      <c r="C17" s="5"/>
      <c r="D17" s="5"/>
      <c r="E17" s="13"/>
    </row>
    <row r="18" spans="1:6" s="3" customFormat="1">
      <c r="A18" s="6" t="s">
        <v>4</v>
      </c>
      <c r="B18" s="5"/>
      <c r="C18" s="5"/>
      <c r="D18" s="5"/>
      <c r="E18" s="13"/>
    </row>
    <row r="19" spans="1:6" s="3" customFormat="1">
      <c r="A19" s="6" t="s">
        <v>5</v>
      </c>
      <c r="B19" s="5"/>
      <c r="C19" s="5"/>
      <c r="D19" s="5"/>
      <c r="E19" s="13"/>
    </row>
    <row r="20" spans="1:6" s="3" customFormat="1">
      <c r="A20" s="6" t="s">
        <v>28</v>
      </c>
      <c r="B20" s="5"/>
      <c r="C20" s="5"/>
      <c r="D20" s="5"/>
      <c r="E20" s="13"/>
    </row>
    <row r="21" spans="1:6" s="53" customFormat="1">
      <c r="A21" s="55" t="s">
        <v>13</v>
      </c>
      <c r="B21" s="47">
        <f>SUM(B15)-B16-B17-B18-B19-B20</f>
        <v>506409.71399999998</v>
      </c>
      <c r="C21" s="47">
        <f>SUM(C15)-C16-C17-C18-C19-C20</f>
        <v>332133.761</v>
      </c>
      <c r="D21" s="47">
        <f>SUM(D15)-D16-D17-D18-D19-D20</f>
        <v>324616.27600000001</v>
      </c>
      <c r="E21" s="54">
        <f t="shared" si="0"/>
        <v>97.736609197039741</v>
      </c>
    </row>
    <row r="22" spans="1:6" s="3" customFormat="1">
      <c r="A22" s="36" t="s">
        <v>14</v>
      </c>
      <c r="B22" s="18">
        <v>28052.287</v>
      </c>
      <c r="C22" s="18">
        <v>23501.287</v>
      </c>
      <c r="D22" s="18">
        <v>14995.293</v>
      </c>
      <c r="E22" s="13">
        <f t="shared" si="0"/>
        <v>63.806263035722253</v>
      </c>
    </row>
    <row r="23" spans="1:6" s="2" customFormat="1" ht="28.5" customHeight="1">
      <c r="A23" s="10" t="s">
        <v>25</v>
      </c>
      <c r="B23" s="11">
        <f>B24+B34</f>
        <v>1030466.0580000001</v>
      </c>
      <c r="C23" s="11">
        <f>C24+C34</f>
        <v>759724.51400000008</v>
      </c>
      <c r="D23" s="11">
        <f>D24+D34</f>
        <v>737221.03799999994</v>
      </c>
      <c r="E23" s="12">
        <f t="shared" si="0"/>
        <v>97.037942624555072</v>
      </c>
    </row>
    <row r="24" spans="1:6" s="8" customFormat="1">
      <c r="A24" s="23" t="s">
        <v>30</v>
      </c>
      <c r="B24" s="48">
        <v>1025732.05</v>
      </c>
      <c r="C24" s="48">
        <v>754990.50600000005</v>
      </c>
      <c r="D24" s="48">
        <v>735612.59199999995</v>
      </c>
      <c r="E24" s="13">
        <f t="shared" si="0"/>
        <v>97.433356599056339</v>
      </c>
      <c r="F24" s="79"/>
    </row>
    <row r="25" spans="1:6" s="3" customFormat="1">
      <c r="A25" s="6" t="s">
        <v>1</v>
      </c>
      <c r="B25" s="47">
        <v>22699.713</v>
      </c>
      <c r="C25" s="47">
        <v>15177.955</v>
      </c>
      <c r="D25" s="47">
        <v>13645.656000000001</v>
      </c>
      <c r="E25" s="13">
        <f t="shared" si="0"/>
        <v>89.904443648699711</v>
      </c>
      <c r="F25" s="58"/>
    </row>
    <row r="26" spans="1:6" s="3" customFormat="1">
      <c r="A26" s="6" t="s">
        <v>26</v>
      </c>
      <c r="B26" s="47">
        <v>4944.2240000000002</v>
      </c>
      <c r="C26" s="47">
        <v>3334.326</v>
      </c>
      <c r="D26" s="47">
        <v>3004.6619999999998</v>
      </c>
      <c r="E26" s="13">
        <f t="shared" si="0"/>
        <v>90.113024341351149</v>
      </c>
      <c r="F26" s="58"/>
    </row>
    <row r="27" spans="1:6" s="3" customFormat="1">
      <c r="A27" s="6" t="s">
        <v>4</v>
      </c>
      <c r="B27" s="47">
        <v>100.175</v>
      </c>
      <c r="C27" s="47">
        <v>75.575000000000003</v>
      </c>
      <c r="D27" s="47">
        <v>69.894000000000005</v>
      </c>
      <c r="E27" s="13">
        <f t="shared" si="0"/>
        <v>92.482963943102874</v>
      </c>
      <c r="F27" s="58"/>
    </row>
    <row r="28" spans="1:6" s="3" customFormat="1">
      <c r="A28" s="6" t="s">
        <v>5</v>
      </c>
      <c r="B28" s="47">
        <v>326.99</v>
      </c>
      <c r="C28" s="47">
        <v>209.566</v>
      </c>
      <c r="D28" s="47">
        <v>209.44200000000001</v>
      </c>
      <c r="E28" s="13">
        <f t="shared" si="0"/>
        <v>99.940830096485129</v>
      </c>
      <c r="F28" s="58"/>
    </row>
    <row r="29" spans="1:6" s="3" customFormat="1">
      <c r="A29" s="6" t="s">
        <v>28</v>
      </c>
      <c r="B29" s="47">
        <v>1301.5</v>
      </c>
      <c r="C29" s="47">
        <v>844.59100000000001</v>
      </c>
      <c r="D29" s="47">
        <v>673.73</v>
      </c>
      <c r="E29" s="13">
        <f t="shared" si="0"/>
        <v>79.769971500998707</v>
      </c>
      <c r="F29" s="58"/>
    </row>
    <row r="30" spans="1:6" s="3" customFormat="1">
      <c r="A30" s="6" t="s">
        <v>13</v>
      </c>
      <c r="B30" s="47">
        <f>SUM(B24)-B25-B26-B27-B28-B29</f>
        <v>996359.44799999997</v>
      </c>
      <c r="C30" s="47">
        <f>SUM(C24)-C25-C26-C27-C28-C29</f>
        <v>735348.49300000013</v>
      </c>
      <c r="D30" s="47">
        <f>SUM(D24)-D25-D26-D27-D28-D29</f>
        <v>718009.20799999998</v>
      </c>
      <c r="E30" s="13">
        <f t="shared" si="0"/>
        <v>97.64203161289403</v>
      </c>
      <c r="F30" s="58"/>
    </row>
    <row r="31" spans="1:6" s="3" customFormat="1">
      <c r="A31" s="6" t="s">
        <v>18</v>
      </c>
      <c r="B31" s="5">
        <f>SUM(B32:B33)</f>
        <v>918243.1</v>
      </c>
      <c r="C31" s="5">
        <f>SUM(C32:C33)</f>
        <v>681097.58799999999</v>
      </c>
      <c r="D31" s="5">
        <f>SUM(D32:D33)</f>
        <v>670747.97699999996</v>
      </c>
      <c r="E31" s="13">
        <f t="shared" si="0"/>
        <v>98.480451086254618</v>
      </c>
      <c r="F31" s="58"/>
    </row>
    <row r="32" spans="1:6" s="3" customFormat="1">
      <c r="A32" s="7" t="s">
        <v>21</v>
      </c>
      <c r="B32" s="5">
        <v>521582.3</v>
      </c>
      <c r="C32" s="5">
        <v>339996.16600000003</v>
      </c>
      <c r="D32" s="47">
        <v>333774.69199999998</v>
      </c>
      <c r="E32" s="13">
        <f t="shared" si="0"/>
        <v>98.17013407145302</v>
      </c>
      <c r="F32" s="58"/>
    </row>
    <row r="33" spans="1:6" s="3" customFormat="1">
      <c r="A33" s="7" t="s">
        <v>19</v>
      </c>
      <c r="B33" s="5">
        <v>396660.8</v>
      </c>
      <c r="C33" s="5">
        <v>341101.42200000002</v>
      </c>
      <c r="D33" s="47">
        <v>336973.28499999997</v>
      </c>
      <c r="E33" s="13">
        <f t="shared" si="0"/>
        <v>98.789762594422712</v>
      </c>
      <c r="F33" s="58"/>
    </row>
    <row r="34" spans="1:6" s="3" customFormat="1">
      <c r="A34" s="23" t="s">
        <v>14</v>
      </c>
      <c r="B34" s="48">
        <v>4734.0079999999998</v>
      </c>
      <c r="C34" s="48">
        <v>4734.0079999999998</v>
      </c>
      <c r="D34" s="48">
        <v>1608.4459999999999</v>
      </c>
      <c r="E34" s="13">
        <f t="shared" si="0"/>
        <v>33.976410686251477</v>
      </c>
      <c r="F34" s="58"/>
    </row>
    <row r="35" spans="1:6" s="2" customFormat="1" ht="14.25">
      <c r="A35" s="10" t="s">
        <v>7</v>
      </c>
      <c r="B35" s="50">
        <f>B36+B41</f>
        <v>141521.098</v>
      </c>
      <c r="C35" s="50">
        <f>C36+C41</f>
        <v>91788.471000000005</v>
      </c>
      <c r="D35" s="50">
        <f>D36+D41</f>
        <v>78816.907999999996</v>
      </c>
      <c r="E35" s="12">
        <f t="shared" si="0"/>
        <v>85.867982265441583</v>
      </c>
    </row>
    <row r="36" spans="1:6" s="8" customFormat="1">
      <c r="A36" s="23" t="s">
        <v>30</v>
      </c>
      <c r="B36" s="48">
        <v>121860.753</v>
      </c>
      <c r="C36" s="48">
        <v>82398.573000000004</v>
      </c>
      <c r="D36" s="48">
        <f>73872.067+233.222</f>
        <v>74105.28899999999</v>
      </c>
      <c r="E36" s="13">
        <f t="shared" si="0"/>
        <v>89.935160648959283</v>
      </c>
    </row>
    <row r="37" spans="1:6" s="3" customFormat="1">
      <c r="A37" s="6" t="s">
        <v>1</v>
      </c>
      <c r="B37" s="47">
        <v>60226.938000000002</v>
      </c>
      <c r="C37" s="47">
        <v>40946.656999999999</v>
      </c>
      <c r="D37" s="47">
        <f>38309.536+132.298</f>
        <v>38441.834000000003</v>
      </c>
      <c r="E37" s="13">
        <f t="shared" si="0"/>
        <v>93.882716725812315</v>
      </c>
    </row>
    <row r="38" spans="1:6" s="3" customFormat="1">
      <c r="A38" s="6" t="s">
        <v>26</v>
      </c>
      <c r="B38" s="47">
        <v>13257.925999999999</v>
      </c>
      <c r="C38" s="47">
        <v>9158.6720000000005</v>
      </c>
      <c r="D38" s="47">
        <f>8641.361+26.337</f>
        <v>8667.6980000000003</v>
      </c>
      <c r="E38" s="13">
        <f t="shared" si="0"/>
        <v>94.639244641581229</v>
      </c>
    </row>
    <row r="39" spans="1:6" s="3" customFormat="1">
      <c r="A39" s="6" t="s">
        <v>28</v>
      </c>
      <c r="B39" s="47">
        <v>6311.1239999999998</v>
      </c>
      <c r="C39" s="47">
        <v>4026.4409999999998</v>
      </c>
      <c r="D39" s="47">
        <f>3404.456+1.123</f>
        <v>3405.5790000000002</v>
      </c>
      <c r="E39" s="13">
        <f t="shared" si="0"/>
        <v>84.580377559239054</v>
      </c>
    </row>
    <row r="40" spans="1:6" s="3" customFormat="1">
      <c r="A40" s="6" t="s">
        <v>13</v>
      </c>
      <c r="B40" s="47">
        <f>SUM(B36)-B37-B38-B39</f>
        <v>42064.764999999999</v>
      </c>
      <c r="C40" s="47">
        <f>SUM(C36)-C37-C38-C39</f>
        <v>28266.803000000007</v>
      </c>
      <c r="D40" s="47">
        <f>SUM(D36)-D37-D38-D39</f>
        <v>23590.177999999985</v>
      </c>
      <c r="E40" s="13">
        <f t="shared" si="0"/>
        <v>83.455415881307758</v>
      </c>
    </row>
    <row r="41" spans="1:6" s="3" customFormat="1">
      <c r="A41" s="23" t="s">
        <v>14</v>
      </c>
      <c r="B41" s="48">
        <v>19660.345000000001</v>
      </c>
      <c r="C41" s="48">
        <v>9389.8979999999992</v>
      </c>
      <c r="D41" s="48">
        <f>4694.634+16.985</f>
        <v>4711.6189999999997</v>
      </c>
      <c r="E41" s="13">
        <f t="shared" si="0"/>
        <v>50.177531214929061</v>
      </c>
    </row>
    <row r="42" spans="1:6" s="2" customFormat="1" ht="14.25">
      <c r="A42" s="10" t="s">
        <v>8</v>
      </c>
      <c r="B42" s="50">
        <f>B43+B48</f>
        <v>111593.01300000001</v>
      </c>
      <c r="C42" s="50">
        <f>C43+C48</f>
        <v>80126.413</v>
      </c>
      <c r="D42" s="50">
        <f>D43+D48</f>
        <v>58638.919000000002</v>
      </c>
      <c r="E42" s="12">
        <f t="shared" si="0"/>
        <v>73.183007705586419</v>
      </c>
    </row>
    <row r="43" spans="1:6" s="8" customFormat="1">
      <c r="A43" s="23" t="s">
        <v>30</v>
      </c>
      <c r="B43" s="48">
        <v>75616.3</v>
      </c>
      <c r="C43" s="48">
        <v>54448.277999999998</v>
      </c>
      <c r="D43" s="48">
        <v>47494.442999999999</v>
      </c>
      <c r="E43" s="13">
        <f t="shared" si="0"/>
        <v>87.228549266516751</v>
      </c>
    </row>
    <row r="44" spans="1:6" s="3" customFormat="1">
      <c r="A44" s="6" t="s">
        <v>1</v>
      </c>
      <c r="B44" s="47">
        <v>37158.161999999997</v>
      </c>
      <c r="C44" s="47">
        <v>24804.954000000002</v>
      </c>
      <c r="D44" s="47">
        <v>22776.366000000002</v>
      </c>
      <c r="E44" s="13">
        <f t="shared" si="0"/>
        <v>91.821843330167027</v>
      </c>
    </row>
    <row r="45" spans="1:6" s="3" customFormat="1">
      <c r="A45" s="6" t="s">
        <v>26</v>
      </c>
      <c r="B45" s="47">
        <v>8183.4769999999999</v>
      </c>
      <c r="C45" s="47">
        <v>5463.5</v>
      </c>
      <c r="D45" s="47">
        <v>4988.2640000000001</v>
      </c>
      <c r="E45" s="13">
        <f t="shared" si="0"/>
        <v>91.301619840761418</v>
      </c>
    </row>
    <row r="46" spans="1:6" s="3" customFormat="1">
      <c r="A46" s="6" t="s">
        <v>28</v>
      </c>
      <c r="B46" s="47">
        <v>5627.0129999999999</v>
      </c>
      <c r="C46" s="47">
        <v>3388.3270000000002</v>
      </c>
      <c r="D46" s="47">
        <v>2942.8719999999998</v>
      </c>
      <c r="E46" s="13">
        <f t="shared" si="0"/>
        <v>86.853246454666248</v>
      </c>
    </row>
    <row r="47" spans="1:6" s="3" customFormat="1">
      <c r="A47" s="6" t="s">
        <v>13</v>
      </c>
      <c r="B47" s="47">
        <f>SUM(B43)-B44-B45-B46</f>
        <v>24647.648000000008</v>
      </c>
      <c r="C47" s="47">
        <f>SUM(C43)-C44-C45-C46</f>
        <v>20791.496999999996</v>
      </c>
      <c r="D47" s="47">
        <f>SUM(D43)-D44-D45-D46</f>
        <v>16786.940999999999</v>
      </c>
      <c r="E47" s="13">
        <f t="shared" si="0"/>
        <v>80.739453248604477</v>
      </c>
    </row>
    <row r="48" spans="1:6" s="3" customFormat="1">
      <c r="A48" s="23" t="s">
        <v>14</v>
      </c>
      <c r="B48" s="48">
        <v>35976.713000000003</v>
      </c>
      <c r="C48" s="48">
        <v>25678.134999999998</v>
      </c>
      <c r="D48" s="48">
        <f>11144.476</f>
        <v>11144.476000000001</v>
      </c>
      <c r="E48" s="13">
        <f t="shared" si="0"/>
        <v>43.400644166720056</v>
      </c>
    </row>
    <row r="49" spans="1:7" s="3" customFormat="1" ht="14.25">
      <c r="A49" s="10" t="s">
        <v>0</v>
      </c>
      <c r="B49" s="11">
        <f>B50+B55</f>
        <v>159264.04800000001</v>
      </c>
      <c r="C49" s="11">
        <f>C50+C55</f>
        <v>107598.217</v>
      </c>
      <c r="D49" s="11">
        <f>D50+D55</f>
        <v>86197.593999999997</v>
      </c>
      <c r="E49" s="12">
        <f t="shared" si="0"/>
        <v>80.110615587617033</v>
      </c>
    </row>
    <row r="50" spans="1:7" s="3" customFormat="1">
      <c r="A50" s="23" t="s">
        <v>30</v>
      </c>
      <c r="B50" s="18">
        <v>140053.823</v>
      </c>
      <c r="C50" s="18">
        <v>90535.301999999996</v>
      </c>
      <c r="D50" s="18">
        <v>81869.207999999999</v>
      </c>
      <c r="E50" s="13">
        <f t="shared" si="0"/>
        <v>90.427939368888403</v>
      </c>
    </row>
    <row r="51" spans="1:7" s="3" customFormat="1">
      <c r="A51" s="6" t="s">
        <v>1</v>
      </c>
      <c r="B51" s="5">
        <v>91872.846000000005</v>
      </c>
      <c r="C51" s="5">
        <v>59651.750999999997</v>
      </c>
      <c r="D51" s="5">
        <v>56338.504000000001</v>
      </c>
      <c r="E51" s="13">
        <f t="shared" si="0"/>
        <v>94.445683581023474</v>
      </c>
    </row>
    <row r="52" spans="1:7" s="3" customFormat="1">
      <c r="A52" s="6" t="s">
        <v>26</v>
      </c>
      <c r="B52" s="5">
        <v>20243.143</v>
      </c>
      <c r="C52" s="5">
        <v>13185.195</v>
      </c>
      <c r="D52" s="5">
        <v>12261.569</v>
      </c>
      <c r="E52" s="13">
        <f t="shared" si="0"/>
        <v>92.994976562728112</v>
      </c>
    </row>
    <row r="53" spans="1:7" s="3" customFormat="1">
      <c r="A53" s="6" t="s">
        <v>28</v>
      </c>
      <c r="B53" s="5">
        <v>5139.152</v>
      </c>
      <c r="C53" s="5">
        <v>3099.366</v>
      </c>
      <c r="D53" s="5">
        <v>2692.808</v>
      </c>
      <c r="E53" s="13">
        <f t="shared" si="0"/>
        <v>86.882543074938553</v>
      </c>
    </row>
    <row r="54" spans="1:7" s="3" customFormat="1">
      <c r="A54" s="6" t="s">
        <v>13</v>
      </c>
      <c r="B54" s="5">
        <f>SUM(B50)-B51-B52-B53</f>
        <v>22798.682000000001</v>
      </c>
      <c r="C54" s="5">
        <f>SUM(C50)-C51-C52-C53</f>
        <v>14598.99</v>
      </c>
      <c r="D54" s="5">
        <f>SUM(D50)-D51-D52-D53</f>
        <v>10576.326999999997</v>
      </c>
      <c r="E54" s="13">
        <f t="shared" si="0"/>
        <v>72.445607538603682</v>
      </c>
    </row>
    <row r="55" spans="1:7" s="3" customFormat="1">
      <c r="A55" s="23" t="s">
        <v>14</v>
      </c>
      <c r="B55" s="18">
        <v>19210.224999999999</v>
      </c>
      <c r="C55" s="18">
        <v>17062.915000000001</v>
      </c>
      <c r="D55" s="18">
        <v>4328.3860000000004</v>
      </c>
      <c r="E55" s="13">
        <f t="shared" si="0"/>
        <v>25.36721304653982</v>
      </c>
      <c r="G55" s="76"/>
    </row>
    <row r="56" spans="1:7" s="58" customFormat="1" ht="14.25" customHeight="1">
      <c r="A56" s="14" t="s">
        <v>9</v>
      </c>
      <c r="B56" s="15">
        <f>B57+B60</f>
        <v>554696.80799999996</v>
      </c>
      <c r="C56" s="15">
        <f>C57+C60</f>
        <v>460725.97400000005</v>
      </c>
      <c r="D56" s="49">
        <f>D57+D60</f>
        <v>187392.62599999999</v>
      </c>
      <c r="E56" s="12">
        <f t="shared" si="0"/>
        <v>40.673336554713103</v>
      </c>
      <c r="G56" s="73"/>
    </row>
    <row r="57" spans="1:7" s="58" customFormat="1" ht="14.25" customHeight="1">
      <c r="A57" s="23" t="s">
        <v>30</v>
      </c>
      <c r="B57" s="18">
        <v>312658.48</v>
      </c>
      <c r="C57" s="18">
        <v>262368.755</v>
      </c>
      <c r="D57" s="18">
        <f>118746.552+1371.17</f>
        <v>120117.72199999999</v>
      </c>
      <c r="E57" s="13">
        <f t="shared" si="0"/>
        <v>45.782022329602469</v>
      </c>
      <c r="G57" s="74"/>
    </row>
    <row r="58" spans="1:7" s="58" customFormat="1">
      <c r="A58" s="6" t="s">
        <v>28</v>
      </c>
      <c r="B58" s="5">
        <v>25570.02505</v>
      </c>
      <c r="C58" s="5">
        <v>20664.43</v>
      </c>
      <c r="D58" s="5">
        <v>18315.435000000001</v>
      </c>
      <c r="E58" s="13">
        <f t="shared" si="0"/>
        <v>88.632664922284334</v>
      </c>
      <c r="G58" s="75"/>
    </row>
    <row r="59" spans="1:7" s="58" customFormat="1">
      <c r="A59" s="6" t="s">
        <v>13</v>
      </c>
      <c r="B59" s="5">
        <f>SUM(B57)-B58</f>
        <v>287088.45494999998</v>
      </c>
      <c r="C59" s="5">
        <f>SUM(C57)-C58</f>
        <v>241704.32500000001</v>
      </c>
      <c r="D59" s="5">
        <f>SUM(D57)-D58</f>
        <v>101802.287</v>
      </c>
      <c r="E59" s="13">
        <f t="shared" si="0"/>
        <v>42.118521048392488</v>
      </c>
      <c r="G59" s="75"/>
    </row>
    <row r="60" spans="1:7" s="58" customFormat="1">
      <c r="A60" s="23" t="s">
        <v>14</v>
      </c>
      <c r="B60" s="18">
        <v>242038.32800000001</v>
      </c>
      <c r="C60" s="18">
        <v>198357.21900000001</v>
      </c>
      <c r="D60" s="18">
        <f>67261.317+13.587</f>
        <v>67274.903999999995</v>
      </c>
      <c r="E60" s="13">
        <f t="shared" si="0"/>
        <v>33.916035090207622</v>
      </c>
      <c r="G60" s="74"/>
    </row>
    <row r="61" spans="1:7" s="58" customFormat="1" ht="17.25" customHeight="1">
      <c r="A61" s="14" t="s">
        <v>35</v>
      </c>
      <c r="B61" s="15">
        <f>SUM(B62)</f>
        <v>224402.86199999999</v>
      </c>
      <c r="C61" s="15">
        <f>SUM(C62)</f>
        <v>159022.609</v>
      </c>
      <c r="D61" s="15">
        <f>SUM(D62)</f>
        <v>37780.504999999997</v>
      </c>
      <c r="E61" s="12">
        <f t="shared" si="0"/>
        <v>23.757945639038031</v>
      </c>
      <c r="G61" s="76"/>
    </row>
    <row r="62" spans="1:7" s="58" customFormat="1">
      <c r="A62" s="23" t="s">
        <v>14</v>
      </c>
      <c r="B62" s="18">
        <v>224402.86199999999</v>
      </c>
      <c r="C62" s="18">
        <v>159022.609</v>
      </c>
      <c r="D62" s="18">
        <f>37578.303+202.202</f>
        <v>37780.504999999997</v>
      </c>
      <c r="E62" s="13">
        <f t="shared" si="0"/>
        <v>23.757945639038031</v>
      </c>
      <c r="G62" s="76"/>
    </row>
    <row r="63" spans="1:7" s="58" customFormat="1" ht="15" customHeight="1">
      <c r="A63" s="16" t="s">
        <v>16</v>
      </c>
      <c r="B63" s="15">
        <f>SUM(B64:B65)</f>
        <v>159914.74599999998</v>
      </c>
      <c r="C63" s="15">
        <f>SUM(C64:C65)</f>
        <v>146587.261</v>
      </c>
      <c r="D63" s="15">
        <f>SUM(D64:D65)</f>
        <v>89128.13</v>
      </c>
      <c r="E63" s="12">
        <f t="shared" si="0"/>
        <v>60.802097939465561</v>
      </c>
      <c r="G63" s="77"/>
    </row>
    <row r="64" spans="1:7" s="58" customFormat="1">
      <c r="A64" s="23" t="s">
        <v>13</v>
      </c>
      <c r="B64" s="18">
        <v>65151.377999999997</v>
      </c>
      <c r="C64" s="18">
        <v>59651.377999999997</v>
      </c>
      <c r="D64" s="18">
        <v>56472.828000000001</v>
      </c>
      <c r="E64" s="13">
        <f t="shared" si="0"/>
        <v>94.671455871480461</v>
      </c>
      <c r="G64" s="71"/>
    </row>
    <row r="65" spans="1:7" s="58" customFormat="1">
      <c r="A65" s="23" t="s">
        <v>14</v>
      </c>
      <c r="B65" s="18">
        <v>94763.368000000002</v>
      </c>
      <c r="C65" s="18">
        <v>86935.883000000002</v>
      </c>
      <c r="D65" s="18">
        <v>32655.302</v>
      </c>
      <c r="E65" s="13">
        <f t="shared" si="0"/>
        <v>37.56251259333272</v>
      </c>
      <c r="G65" s="71"/>
    </row>
    <row r="66" spans="1:7" s="58" customFormat="1" ht="45.75" customHeight="1">
      <c r="A66" s="17" t="s">
        <v>20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  <c r="G66" s="77"/>
    </row>
    <row r="67" spans="1:7" s="58" customFormat="1">
      <c r="A67" s="23" t="s">
        <v>14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  <c r="G67" s="74"/>
    </row>
    <row r="68" spans="1:7" s="58" customFormat="1" ht="28.5">
      <c r="A68" s="16" t="s">
        <v>10</v>
      </c>
      <c r="B68" s="11">
        <f>SUM(B69)+B72</f>
        <v>8734</v>
      </c>
      <c r="C68" s="11">
        <f>SUM(C69)+C72</f>
        <v>6427.2790000000005</v>
      </c>
      <c r="D68" s="11">
        <f>SUM(D69)+D72</f>
        <v>5521.4140000000007</v>
      </c>
      <c r="E68" s="12">
        <f t="shared" si="0"/>
        <v>85.905933132823392</v>
      </c>
      <c r="G68" s="76"/>
    </row>
    <row r="69" spans="1:7" s="58" customFormat="1">
      <c r="A69" s="23" t="s">
        <v>30</v>
      </c>
      <c r="B69" s="18">
        <v>8564</v>
      </c>
      <c r="C69" s="18">
        <v>6257.2790000000005</v>
      </c>
      <c r="D69" s="18">
        <v>5359.1130000000003</v>
      </c>
      <c r="E69" s="13">
        <f t="shared" si="0"/>
        <v>85.646061171317427</v>
      </c>
      <c r="G69" s="76"/>
    </row>
    <row r="70" spans="1:7" s="58" customFormat="1">
      <c r="A70" s="6" t="s">
        <v>28</v>
      </c>
      <c r="B70" s="5">
        <v>19</v>
      </c>
      <c r="C70" s="5">
        <v>18.899999999999999</v>
      </c>
      <c r="D70" s="5">
        <v>6.6029999999999998</v>
      </c>
      <c r="E70" s="13">
        <f t="shared" ref="E70:E76" si="1">SUM(D70)/C70*100</f>
        <v>34.936507936507937</v>
      </c>
      <c r="G70" s="76"/>
    </row>
    <row r="71" spans="1:7" s="58" customFormat="1">
      <c r="A71" s="6" t="s">
        <v>13</v>
      </c>
      <c r="B71" s="5">
        <f>SUM(B69)-B70</f>
        <v>8545</v>
      </c>
      <c r="C71" s="5">
        <f>SUM(C69)-C70</f>
        <v>6238.3790000000008</v>
      </c>
      <c r="D71" s="5">
        <f>SUM(D69)-D70</f>
        <v>5352.51</v>
      </c>
      <c r="E71" s="12">
        <f t="shared" si="1"/>
        <v>85.799692516277062</v>
      </c>
      <c r="G71" s="76"/>
    </row>
    <row r="72" spans="1:7" s="58" customFormat="1">
      <c r="A72" s="23" t="s">
        <v>14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  <c r="G72" s="76"/>
    </row>
    <row r="73" spans="1:7" s="2" customFormat="1">
      <c r="A73" s="16" t="s">
        <v>11</v>
      </c>
      <c r="B73" s="11">
        <v>2589.8000000000002</v>
      </c>
      <c r="C73" s="11">
        <v>1789.8</v>
      </c>
      <c r="D73" s="11"/>
      <c r="E73" s="13">
        <f t="shared" si="1"/>
        <v>0</v>
      </c>
      <c r="G73" s="78"/>
    </row>
    <row r="74" spans="1:7" s="2" customFormat="1" ht="14.25">
      <c r="A74" s="16" t="s">
        <v>12</v>
      </c>
      <c r="B74" s="11">
        <v>53836.800000000003</v>
      </c>
      <c r="C74" s="11">
        <v>35891.199999999997</v>
      </c>
      <c r="D74" s="11">
        <v>34395.733</v>
      </c>
      <c r="E74" s="12">
        <f t="shared" si="1"/>
        <v>95.833332404600583</v>
      </c>
      <c r="G74" s="78"/>
    </row>
    <row r="75" spans="1:7" s="2" customFormat="1">
      <c r="A75" s="10" t="s">
        <v>17</v>
      </c>
      <c r="B75" s="11">
        <f>SUM(B76)+B80</f>
        <v>84756.059000000008</v>
      </c>
      <c r="C75" s="11">
        <f>SUM(C76)+C80</f>
        <v>60013.356</v>
      </c>
      <c r="D75" s="11">
        <f>SUM(D76)+D80</f>
        <v>17200.277999999998</v>
      </c>
      <c r="E75" s="13">
        <f t="shared" si="1"/>
        <v>28.660750117023948</v>
      </c>
    </row>
    <row r="76" spans="1:7" s="2" customFormat="1">
      <c r="A76" s="23" t="s">
        <v>30</v>
      </c>
      <c r="B76" s="18">
        <v>18151.616999999998</v>
      </c>
      <c r="C76" s="18">
        <f>7221.396+3356.57</f>
        <v>10577.966</v>
      </c>
      <c r="D76" s="18">
        <f>2478.204+19.271+122.656+409.209</f>
        <v>3029.34</v>
      </c>
      <c r="E76" s="12">
        <f t="shared" si="1"/>
        <v>28.638208895736668</v>
      </c>
    </row>
    <row r="77" spans="1:7" s="3" customFormat="1">
      <c r="A77" s="6" t="s">
        <v>1</v>
      </c>
      <c r="B77" s="5"/>
      <c r="C77" s="5"/>
      <c r="D77" s="5"/>
      <c r="E77" s="12"/>
    </row>
    <row r="78" spans="1:7" s="3" customFormat="1">
      <c r="A78" s="6" t="s">
        <v>26</v>
      </c>
      <c r="B78" s="5"/>
      <c r="C78" s="5"/>
      <c r="D78" s="5"/>
      <c r="E78" s="12"/>
    </row>
    <row r="79" spans="1:7" s="3" customFormat="1">
      <c r="A79" s="6" t="s">
        <v>13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3029.34</v>
      </c>
      <c r="E79" s="13">
        <f t="shared" ref="E79:E90" si="2">SUM(D79)/C79*100</f>
        <v>211.14812235876653</v>
      </c>
    </row>
    <row r="80" spans="1:7" s="3" customFormat="1">
      <c r="A80" s="23" t="s">
        <v>14</v>
      </c>
      <c r="B80" s="18">
        <f>44017.8+3035.586+19551.056</f>
        <v>66604.44200000001</v>
      </c>
      <c r="C80" s="18">
        <f>4177.59+44017.8+1240</f>
        <v>49435.39</v>
      </c>
      <c r="D80" s="18">
        <f>14156.006+14.932</f>
        <v>14170.938</v>
      </c>
      <c r="E80" s="13">
        <f t="shared" si="2"/>
        <v>28.665573387809829</v>
      </c>
    </row>
    <row r="81" spans="1:17" s="3" customFormat="1" ht="27">
      <c r="A81" s="19" t="s">
        <v>22</v>
      </c>
      <c r="B81" s="50">
        <v>25360.832999999999</v>
      </c>
      <c r="C81" s="50">
        <v>21382.75</v>
      </c>
      <c r="D81" s="50">
        <v>18000</v>
      </c>
      <c r="E81" s="13">
        <f t="shared" si="2"/>
        <v>84.180004910500287</v>
      </c>
    </row>
    <row r="82" spans="1:17" s="56" customFormat="1" ht="15.75">
      <c r="A82" s="20" t="s">
        <v>24</v>
      </c>
      <c r="B82" s="51">
        <f>B5+B14+B23+B35+B42+B49+B56+B61+B63+B66+B68+B73+B74+B75+B81</f>
        <v>4235309.6989999991</v>
      </c>
      <c r="C82" s="51">
        <f>C5+C14+C23+C35+C42+C49+C56+C61+C63+C66+C68+C73+C74+C75+C81</f>
        <v>3058828.5460000001</v>
      </c>
      <c r="D82" s="21">
        <f>D5+D14+D23+D35+D42+D49+D56+D61+D63+D66+D68+D73+D74+D75+D81</f>
        <v>2351703.6399999997</v>
      </c>
      <c r="E82" s="52">
        <f t="shared" si="2"/>
        <v>76.882492909754603</v>
      </c>
    </row>
    <row r="83" spans="1:17" s="56" customFormat="1" ht="15.75">
      <c r="A83" s="10" t="s">
        <v>30</v>
      </c>
      <c r="B83" s="21">
        <f>B6+B15+B24+B36+B43+B50+B57+B64+B69+B76+B74</f>
        <v>3356297.0519999997</v>
      </c>
      <c r="C83" s="21">
        <f>C6+C15+C24+C36+C43+C50+C57+C64+C69+C76+C74</f>
        <v>2368769.0040000002</v>
      </c>
      <c r="D83" s="21">
        <f>D6+D15+D24+D36+D43+D50+D57+D64+D69+D76+D74</f>
        <v>2102975.423</v>
      </c>
      <c r="E83" s="52">
        <f t="shared" si="2"/>
        <v>88.779252829162729</v>
      </c>
      <c r="F83" s="71"/>
      <c r="G83" s="71"/>
      <c r="H83" s="71"/>
      <c r="I83" s="67"/>
      <c r="J83" s="67"/>
      <c r="K83" s="67"/>
      <c r="L83" s="68"/>
      <c r="M83" s="68"/>
      <c r="N83" s="68"/>
      <c r="O83" s="68"/>
      <c r="P83" s="68"/>
      <c r="Q83" s="68"/>
    </row>
    <row r="84" spans="1:17" s="57" customFormat="1">
      <c r="A84" s="22" t="s">
        <v>1</v>
      </c>
      <c r="B84" s="15">
        <f t="shared" ref="B84:D85" si="3">B7+B16+B25+B37+B44+B51+B77</f>
        <v>882506.56499999994</v>
      </c>
      <c r="C84" s="15">
        <f t="shared" si="3"/>
        <v>586963.56600000011</v>
      </c>
      <c r="D84" s="15">
        <f t="shared" si="3"/>
        <v>540774.50899999996</v>
      </c>
      <c r="E84" s="12">
        <f t="shared" si="2"/>
        <v>92.130847692171727</v>
      </c>
      <c r="F84" s="72"/>
      <c r="G84" s="72"/>
      <c r="H84" s="69"/>
      <c r="I84" s="67"/>
      <c r="J84" s="67"/>
      <c r="K84" s="67"/>
      <c r="L84" s="69"/>
      <c r="M84" s="69"/>
      <c r="N84" s="69"/>
      <c r="O84" s="69"/>
      <c r="P84" s="69"/>
      <c r="Q84" s="69"/>
    </row>
    <row r="85" spans="1:17" s="37" customFormat="1">
      <c r="A85" s="22" t="s">
        <v>27</v>
      </c>
      <c r="B85" s="15">
        <f t="shared" si="3"/>
        <v>194149.53400000001</v>
      </c>
      <c r="C85" s="15">
        <f t="shared" si="3"/>
        <v>129838.01300000001</v>
      </c>
      <c r="D85" s="15">
        <f t="shared" si="3"/>
        <v>120078.545</v>
      </c>
      <c r="E85" s="12">
        <f t="shared" si="2"/>
        <v>92.483350773397916</v>
      </c>
      <c r="F85" s="72"/>
      <c r="G85" s="72"/>
      <c r="H85" s="46"/>
      <c r="I85" s="67"/>
      <c r="J85" s="67"/>
      <c r="K85" s="67"/>
      <c r="L85" s="46"/>
      <c r="M85" s="46"/>
      <c r="N85" s="46"/>
      <c r="O85" s="46"/>
      <c r="P85" s="46"/>
      <c r="Q85" s="46"/>
    </row>
    <row r="86" spans="1:17" s="37" customFormat="1">
      <c r="A86" s="22" t="s">
        <v>2</v>
      </c>
      <c r="B86" s="15">
        <f>B70+B11+B20+B29+B39+B46+B53+B58</f>
        <v>127949.00205</v>
      </c>
      <c r="C86" s="15">
        <f>C70+C11+C20+C29+C39+C46+C53+C58</f>
        <v>83386.366000000009</v>
      </c>
      <c r="D86" s="15">
        <f>D70+D11+D20+D29+D39+D46+D53+D58</f>
        <v>76539.473000000013</v>
      </c>
      <c r="E86" s="12">
        <f t="shared" si="2"/>
        <v>91.78895384408527</v>
      </c>
      <c r="F86" s="71"/>
      <c r="G86" s="71"/>
      <c r="H86" s="71"/>
      <c r="I86" s="67"/>
      <c r="J86" s="67"/>
      <c r="K86" s="67"/>
      <c r="L86" s="46"/>
      <c r="M86" s="46"/>
      <c r="N86" s="46"/>
      <c r="O86" s="46"/>
      <c r="P86" s="46"/>
      <c r="Q86" s="46"/>
    </row>
    <row r="87" spans="1:17" s="37" customFormat="1">
      <c r="A87" s="22" t="s">
        <v>13</v>
      </c>
      <c r="B87" s="15">
        <f>B83-B84-B85-B86</f>
        <v>2151691.95095</v>
      </c>
      <c r="C87" s="15">
        <f>C83-C84-C85-C86</f>
        <v>1568581.0590000001</v>
      </c>
      <c r="D87" s="15">
        <f>D83-D84-D85-D86</f>
        <v>1365582.8959999999</v>
      </c>
      <c r="E87" s="12">
        <f t="shared" si="2"/>
        <v>87.058484364881011</v>
      </c>
      <c r="F87" s="46"/>
      <c r="G87" s="46"/>
      <c r="H87" s="46"/>
      <c r="I87" s="67"/>
      <c r="J87" s="67"/>
      <c r="K87" s="67"/>
      <c r="L87" s="46"/>
      <c r="M87" s="46"/>
      <c r="N87" s="46"/>
      <c r="O87" s="46"/>
      <c r="P87" s="46"/>
      <c r="Q87" s="46"/>
    </row>
    <row r="88" spans="1:17" s="37" customFormat="1" ht="20.25" customHeight="1">
      <c r="A88" s="10" t="s">
        <v>14</v>
      </c>
      <c r="B88" s="11">
        <f>B13+B22+B41+B34+B55+B60+B62+B65+B67+B72+B80+B48</f>
        <v>851062.01399999997</v>
      </c>
      <c r="C88" s="11">
        <f>C13+C22+C41+C34+C55+C60+C62+C65+C67+C72+C80+C48</f>
        <v>666886.99199999997</v>
      </c>
      <c r="D88" s="11">
        <f>D13+D22+D41+D34+D55+D60+D62+D65+D67+D72+D80+D48</f>
        <v>230728.217</v>
      </c>
      <c r="E88" s="12">
        <f t="shared" si="2"/>
        <v>34.597798392804762</v>
      </c>
      <c r="F88" s="71"/>
      <c r="G88" s="71"/>
      <c r="H88" s="71"/>
      <c r="I88" s="67"/>
      <c r="J88" s="67"/>
      <c r="K88" s="67"/>
      <c r="L88" s="46"/>
      <c r="M88" s="46"/>
      <c r="N88" s="46"/>
      <c r="O88" s="46"/>
      <c r="P88" s="46"/>
      <c r="Q88" s="46"/>
    </row>
    <row r="89" spans="1:17" s="37" customFormat="1">
      <c r="A89" s="10" t="s">
        <v>23</v>
      </c>
      <c r="B89" s="11">
        <f>SUM(B81)</f>
        <v>25360.832999999999</v>
      </c>
      <c r="C89" s="11">
        <f>SUM(C81)</f>
        <v>21382.75</v>
      </c>
      <c r="D89" s="11">
        <f>SUM(D81)</f>
        <v>18000</v>
      </c>
      <c r="E89" s="12">
        <f t="shared" si="2"/>
        <v>84.180004910500287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</row>
    <row r="90" spans="1:17" s="37" customFormat="1">
      <c r="A90" s="10" t="s">
        <v>29</v>
      </c>
      <c r="B90" s="11">
        <f>SUM(B73)</f>
        <v>2589.8000000000002</v>
      </c>
      <c r="C90" s="11">
        <f>SUM(C73)</f>
        <v>1789.8</v>
      </c>
      <c r="D90" s="11"/>
      <c r="E90" s="12">
        <f t="shared" si="2"/>
        <v>0</v>
      </c>
      <c r="F90" s="46"/>
      <c r="G90" s="46"/>
      <c r="H90" s="70"/>
      <c r="I90" s="46"/>
      <c r="J90" s="46"/>
      <c r="K90" s="46"/>
      <c r="L90" s="46"/>
      <c r="M90" s="46"/>
      <c r="N90" s="46"/>
      <c r="O90" s="46"/>
      <c r="P90" s="46"/>
      <c r="Q90" s="46"/>
    </row>
    <row r="91" spans="1:17">
      <c r="B91" s="37"/>
      <c r="E91" s="45"/>
      <c r="F91" s="46"/>
      <c r="G91" s="46"/>
      <c r="H91" s="70"/>
      <c r="I91" s="46"/>
      <c r="J91" s="46"/>
      <c r="K91" s="46"/>
      <c r="L91" s="46"/>
      <c r="M91" s="46"/>
      <c r="N91" s="46"/>
      <c r="O91" s="46"/>
      <c r="P91" s="46"/>
      <c r="Q91" s="46"/>
    </row>
    <row r="92" spans="1:17">
      <c r="B92" s="37"/>
      <c r="C92" s="42"/>
      <c r="D92" s="43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>
      <c r="B93" s="39"/>
      <c r="C93" s="44"/>
      <c r="D93" s="44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</row>
    <row r="94" spans="1:17">
      <c r="B94" s="39"/>
      <c r="C94" s="38"/>
      <c r="D94" s="40"/>
    </row>
    <row r="95" spans="1:17">
      <c r="B95" s="39"/>
      <c r="C95" s="39"/>
      <c r="D95" s="39"/>
    </row>
    <row r="96" spans="1:17">
      <c r="D96" s="38"/>
    </row>
    <row r="98" spans="4:4">
      <c r="D98" s="39"/>
    </row>
  </sheetData>
  <customSheetViews>
    <customSheetView guid="{94E5261F-BBF3-44CC-BB96-6EE4FAC48D5E}" showPageBreaks="1">
      <selection activeCell="C90" sqref="C90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300" r:id="rId1"/>
    </customSheetView>
    <customSheetView guid="{231C1CD9-D5BC-43F0-874C-628A321B7F6D}" scale="110" showPageBreaks="1" fitToPage="1">
      <pane xSplit="1" ySplit="5" topLeftCell="D73" activePane="bottomRight" state="frozen"/>
      <selection pane="bottomRight" activeCell="H91" sqref="H91"/>
      <pageMargins left="0.70866141732283472" right="0.70866141732283472" top="0.74803149606299213" bottom="0.74803149606299213" header="0.31496062992125984" footer="0.31496062992125984"/>
      <pageSetup paperSize="9" scale="48" fitToHeight="2" orientation="portrait" verticalDpi="0" r:id="rId2"/>
    </customSheetView>
    <customSheetView guid="{B5DCA8C4-90CB-47E9-ACBC-F1CF8FAB4C6F}" showPageBreaks="1" showRuler="0">
      <pane xSplit="1" ySplit="4" topLeftCell="B23" activePane="bottomRight" state="frozen"/>
      <selection pane="bottomRight" activeCell="D32" sqref="D32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3"/>
      <headerFooter alignWithMargins="0"/>
    </customSheetView>
    <customSheetView guid="{AEC69989-00B3-4B51-A235-9E8FB70E6A77}">
      <pane xSplit="1" ySplit="4" topLeftCell="B22" activePane="bottomRight" state="frozen"/>
      <selection pane="bottomRight" activeCell="C34" sqref="C34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4"/>
    </customSheetView>
    <customSheetView guid="{953B18A3-7880-4D59-A872-08E27F97AEDC}" showPageBreaks="1">
      <pane xSplit="1" ySplit="4" topLeftCell="B11" activePane="bottomRight" state="frozen"/>
      <selection pane="bottomRight" activeCell="D16" sqref="D16:D17"/>
      <pageMargins left="0.23622047244094491" right="0.19685039370078741" top="0.43307086614173229" bottom="0.39370078740157483" header="0.31496062992125984" footer="0.31496062992125984"/>
      <pageSetup paperSize="9" scale="80" fitToHeight="2" orientation="landscape" verticalDpi="0" r:id="rId5"/>
    </customSheetView>
    <customSheetView guid="{189173DB-1C08-41EC-B262-A80BE037DBBD}">
      <pane xSplit="1" ySplit="4" topLeftCell="B77" activePane="bottomRight" state="frozen"/>
      <selection pane="bottomRight" activeCell="C82" sqref="C82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6"/>
    </customSheetView>
    <customSheetView guid="{49628C96-C195-416C-8FF0-14DD43C23211}" fitToPage="1" showRuler="0">
      <pane xSplit="1" ySplit="5" topLeftCell="B24" activePane="bottomRight" state="frozen"/>
      <selection pane="bottomRight" activeCell="C28" sqref="C28"/>
      <pageMargins left="0.70866141732283472" right="0.70866141732283472" top="0.74803149606299213" bottom="0.74803149606299213" header="0.31496062992125984" footer="0.31496062992125984"/>
      <pageSetup paperSize="9" scale="51" orientation="portrait" verticalDpi="0" r:id="rId7"/>
      <headerFooter alignWithMargins="0"/>
    </customSheetView>
    <customSheetView guid="{0AB4131A-8BED-4BFC-A370-C1BC1C9D4C7C}" fitToPage="1">
      <pane xSplit="1" ySplit="5" topLeftCell="B21" activePane="bottomRight" state="frozen"/>
      <selection pane="bottomRight" activeCell="D33" sqref="D33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8"/>
    </customSheetView>
    <customSheetView guid="{04ACB588-E2F7-4C72-90EE-C1D7F57E0343}" showPageBreaks="1" fitToPage="1">
      <pane xSplit="1" ySplit="4" topLeftCell="B5" activePane="bottomRight" state="frozen"/>
      <selection pane="bottomRight" activeCell="D94" sqref="D94"/>
      <pageMargins left="0.70866141732283472" right="0.70866141732283472" top="0.39370078740157483" bottom="0.31496062992125984" header="0.19685039370078741" footer="0.19685039370078741"/>
      <pageSetup paperSize="9" scale="74" fitToHeight="2" orientation="portrait" verticalDpi="0" r:id="rId9"/>
    </customSheetView>
    <customSheetView guid="{EDF91F7F-6349-440C-99E3-AA497F3CC267}" showPageBreaks="1" showRuler="0">
      <pane xSplit="1" ySplit="5" topLeftCell="B72" activePane="bottomRight" state="frozen"/>
      <selection pane="bottomRight" activeCell="E92" sqref="E92"/>
      <pageMargins left="0.70866141732283472" right="0.70866141732283472" top="0.43" bottom="0.74803149606299213" header="0.16" footer="0.31496062992125984"/>
      <pageSetup paperSize="9" scale="70" orientation="portrait" verticalDpi="0" r:id="rId10"/>
      <headerFooter alignWithMargins="0"/>
    </customSheetView>
    <customSheetView guid="{5B2F650E-2E7F-499C-A39D-E18F5B23E14B}">
      <pane xSplit="1" ySplit="4" topLeftCell="B41" activePane="bottomRight" state="frozen"/>
      <selection pane="bottomRight" activeCell="F43" sqref="F43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1"/>
    </customSheetView>
    <customSheetView guid="{E4FF1B84-BAD0-4D46-AF38-DB987925F5A6}">
      <pane xSplit="1" ySplit="4" topLeftCell="B5" activePane="bottomRight" state="frozen"/>
      <selection pane="bottomRight" activeCell="C7" sqref="C7:C8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2"/>
    </customSheetView>
    <customSheetView guid="{3B0E0D1F-0965-4C8F-9DE1-C4965E5513FF}">
      <pane xSplit="1" ySplit="5" topLeftCell="B59" activePane="bottomRight" state="frozen"/>
      <selection pane="bottomRight" activeCell="D65" sqref="D65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0" r:id="rId13"/>
    </customSheetView>
    <customSheetView guid="{D01BA3E2-1B63-4248-8EFD-100CF5589BA7}" showPageBreaks="1">
      <pane xSplit="1" ySplit="4" topLeftCell="B27" activePane="bottomRight" state="frozen"/>
      <selection pane="bottomRight" activeCell="C32" sqref="C32"/>
      <pageMargins left="0.23622047244094491" right="0.19685039370078741" top="0.43307086614173229" bottom="0.39370078740157483" header="0.31496062992125984" footer="0.31496062992125984"/>
      <pageSetup paperSize="9" scale="57" fitToHeight="2" orientation="portrait" verticalDpi="0" r:id="rId14"/>
    </customSheetView>
  </customSheetViews>
  <mergeCells count="6">
    <mergeCell ref="A1:E1"/>
    <mergeCell ref="E3:E4"/>
    <mergeCell ref="A3:A4"/>
    <mergeCell ref="C3:C4"/>
    <mergeCell ref="D3:D4"/>
    <mergeCell ref="B3:B4"/>
  </mergeCells>
  <phoneticPr fontId="22" type="noConversion"/>
  <pageMargins left="0.39370078740157483" right="0.19685039370078741" top="0.43307086614173229" bottom="0.35433070866141736" header="0.19685039370078741" footer="0.19685039370078741"/>
  <pageSetup paperSize="9" scale="70" fitToHeight="2" orientation="portrait" verticalDpi="300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workbookViewId="0">
      <selection activeCell="A11" sqref="A11"/>
    </sheetView>
  </sheetViews>
  <sheetFormatPr defaultColWidth="9.140625" defaultRowHeight="15"/>
  <cols>
    <col min="1" max="1" width="36.140625" style="34" customWidth="1"/>
    <col min="2" max="2" width="17.28515625" style="34" customWidth="1"/>
    <col min="3" max="3" width="18.5703125" style="34" customWidth="1"/>
    <col min="4" max="4" width="17" style="34" customWidth="1"/>
    <col min="5" max="5" width="15.140625" style="34" customWidth="1"/>
    <col min="6" max="16384" width="9.140625" style="34"/>
  </cols>
  <sheetData>
    <row r="1" spans="1:5" s="24" customFormat="1" ht="40.5" customHeight="1">
      <c r="A1" s="87" t="s">
        <v>37</v>
      </c>
      <c r="B1" s="87"/>
      <c r="C1" s="87"/>
      <c r="D1" s="87"/>
      <c r="E1" s="87"/>
    </row>
    <row r="2" spans="1:5" s="24" customFormat="1" ht="12.75" customHeight="1">
      <c r="A2" s="25"/>
      <c r="B2" s="25"/>
      <c r="C2" s="25"/>
      <c r="D2" s="26"/>
    </row>
    <row r="3" spans="1:5" s="24" customFormat="1" ht="44.25" customHeight="1">
      <c r="A3" s="88"/>
      <c r="B3" s="85" t="s">
        <v>34</v>
      </c>
      <c r="C3" s="85" t="s">
        <v>70</v>
      </c>
      <c r="D3" s="85" t="s">
        <v>71</v>
      </c>
      <c r="E3" s="85" t="s">
        <v>32</v>
      </c>
    </row>
    <row r="4" spans="1:5" s="24" customFormat="1" ht="114" customHeight="1">
      <c r="A4" s="89"/>
      <c r="B4" s="86"/>
      <c r="C4" s="86"/>
      <c r="D4" s="86"/>
      <c r="E4" s="86"/>
    </row>
    <row r="5" spans="1:5" s="27" customFormat="1" ht="14.25">
      <c r="A5" s="59" t="s">
        <v>38</v>
      </c>
      <c r="B5" s="11">
        <f>B6+B13</f>
        <v>1128955.392</v>
      </c>
      <c r="C5" s="11">
        <f>C6+C13</f>
        <v>757359.473</v>
      </c>
      <c r="D5" s="11">
        <f>D6+D13</f>
        <v>658318.92599999998</v>
      </c>
      <c r="E5" s="12">
        <f>SUM(D5)/C5*100</f>
        <v>86.922914345061614</v>
      </c>
    </row>
    <row r="6" spans="1:5" s="28" customFormat="1">
      <c r="A6" s="60" t="s">
        <v>39</v>
      </c>
      <c r="B6" s="18">
        <v>1028262.137</v>
      </c>
      <c r="C6" s="18">
        <v>679516.00600000005</v>
      </c>
      <c r="D6" s="48">
        <f>605884.26+14018.619</f>
        <v>619902.87899999996</v>
      </c>
      <c r="E6" s="13">
        <f t="shared" ref="E6:E69" si="0">SUM(D6)/C6*100</f>
        <v>91.227119527188876</v>
      </c>
    </row>
    <row r="7" spans="1:5" s="28" customFormat="1">
      <c r="A7" s="29" t="s">
        <v>40</v>
      </c>
      <c r="B7" s="5">
        <v>670548.90599999996</v>
      </c>
      <c r="C7" s="5">
        <v>446382.24900000001</v>
      </c>
      <c r="D7" s="5">
        <f>398161.056+11411.093</f>
        <v>409572.14899999998</v>
      </c>
      <c r="E7" s="13">
        <f t="shared" si="0"/>
        <v>91.753681943566704</v>
      </c>
    </row>
    <row r="8" spans="1:5" s="28" customFormat="1">
      <c r="A8" s="29" t="s">
        <v>41</v>
      </c>
      <c r="B8" s="5">
        <v>147520.764</v>
      </c>
      <c r="C8" s="5">
        <v>98696.320000000007</v>
      </c>
      <c r="D8" s="5">
        <f>88554.583+2601.769</f>
        <v>91156.351999999999</v>
      </c>
      <c r="E8" s="13">
        <f t="shared" si="0"/>
        <v>92.36043653907258</v>
      </c>
    </row>
    <row r="9" spans="1:5" s="28" customFormat="1">
      <c r="A9" s="29" t="s">
        <v>42</v>
      </c>
      <c r="B9" s="5">
        <v>187</v>
      </c>
      <c r="C9" s="5">
        <v>173.43799999999999</v>
      </c>
      <c r="D9" s="5">
        <v>27.524000000000001</v>
      </c>
      <c r="E9" s="13">
        <f t="shared" si="0"/>
        <v>15.869647943357283</v>
      </c>
    </row>
    <row r="10" spans="1:5" s="28" customFormat="1">
      <c r="A10" s="29" t="s">
        <v>43</v>
      </c>
      <c r="B10" s="5">
        <v>57191.792000000001</v>
      </c>
      <c r="C10" s="5">
        <v>30078.421999999999</v>
      </c>
      <c r="D10" s="5">
        <v>26960.382000000001</v>
      </c>
      <c r="E10" s="13">
        <f t="shared" si="0"/>
        <v>89.63363171113167</v>
      </c>
    </row>
    <row r="11" spans="1:5" s="28" customFormat="1" ht="30">
      <c r="A11" s="29" t="s">
        <v>44</v>
      </c>
      <c r="B11" s="5">
        <v>83981.187999999995</v>
      </c>
      <c r="C11" s="5">
        <v>51344.311000000002</v>
      </c>
      <c r="D11" s="5">
        <v>48502.446000000004</v>
      </c>
      <c r="E11" s="13">
        <f t="shared" si="0"/>
        <v>94.465082996244703</v>
      </c>
    </row>
    <row r="12" spans="1:5" s="28" customFormat="1">
      <c r="A12" s="29" t="s">
        <v>45</v>
      </c>
      <c r="B12" s="47">
        <f>SUM(B6)-B7-B8-B9-B10-B11</f>
        <v>68832.487000000052</v>
      </c>
      <c r="C12" s="47">
        <f>SUM(C6)-C7-C8-C9-C10-C11</f>
        <v>52841.266000000047</v>
      </c>
      <c r="D12" s="47">
        <f>SUM(D6)-D7-D8-D9-D10-D11</f>
        <v>43684.025999999976</v>
      </c>
      <c r="E12" s="54">
        <f t="shared" si="0"/>
        <v>82.670286514331309</v>
      </c>
    </row>
    <row r="13" spans="1:5" s="28" customFormat="1">
      <c r="A13" s="60" t="s">
        <v>46</v>
      </c>
      <c r="B13" s="18">
        <v>100693.255</v>
      </c>
      <c r="C13" s="18">
        <v>77843.467000000004</v>
      </c>
      <c r="D13" s="18">
        <v>38416.046999999999</v>
      </c>
      <c r="E13" s="13">
        <f t="shared" si="0"/>
        <v>49.350380295882758</v>
      </c>
    </row>
    <row r="14" spans="1:5" s="27" customFormat="1" ht="14.25">
      <c r="A14" s="59" t="s">
        <v>47</v>
      </c>
      <c r="B14" s="11">
        <f>B15+B22</f>
        <v>534462.00099999993</v>
      </c>
      <c r="C14" s="11">
        <f>C15+C22</f>
        <v>355635.04800000001</v>
      </c>
      <c r="D14" s="11">
        <f>D15+D22</f>
        <v>339611.56900000002</v>
      </c>
      <c r="E14" s="12">
        <f t="shared" si="0"/>
        <v>95.494403858643324</v>
      </c>
    </row>
    <row r="15" spans="1:5" s="28" customFormat="1">
      <c r="A15" s="60" t="s">
        <v>48</v>
      </c>
      <c r="B15" s="18">
        <f>477284.214+29125.5</f>
        <v>506409.71399999998</v>
      </c>
      <c r="C15" s="18">
        <f>312716.761+19417</f>
        <v>332133.761</v>
      </c>
      <c r="D15" s="18">
        <f>303945.568+1253.708+19417</f>
        <v>324616.27600000001</v>
      </c>
      <c r="E15" s="13">
        <f t="shared" si="0"/>
        <v>97.736609197039741</v>
      </c>
    </row>
    <row r="16" spans="1:5" s="28" customFormat="1">
      <c r="A16" s="29" t="s">
        <v>40</v>
      </c>
      <c r="B16" s="5"/>
      <c r="C16" s="5"/>
      <c r="D16" s="5"/>
      <c r="E16" s="13"/>
    </row>
    <row r="17" spans="1:5" s="28" customFormat="1">
      <c r="A17" s="29" t="s">
        <v>41</v>
      </c>
      <c r="B17" s="5"/>
      <c r="C17" s="5"/>
      <c r="D17" s="5"/>
      <c r="E17" s="13"/>
    </row>
    <row r="18" spans="1:5" s="28" customFormat="1">
      <c r="A18" s="29" t="s">
        <v>42</v>
      </c>
      <c r="B18" s="5"/>
      <c r="C18" s="5"/>
      <c r="D18" s="5"/>
      <c r="E18" s="13"/>
    </row>
    <row r="19" spans="1:5" s="28" customFormat="1">
      <c r="A19" s="29" t="s">
        <v>43</v>
      </c>
      <c r="B19" s="5"/>
      <c r="C19" s="5"/>
      <c r="D19" s="5"/>
      <c r="E19" s="13"/>
    </row>
    <row r="20" spans="1:5" s="28" customFormat="1" ht="30">
      <c r="A20" s="29" t="s">
        <v>44</v>
      </c>
      <c r="B20" s="5"/>
      <c r="C20" s="5"/>
      <c r="D20" s="5"/>
      <c r="E20" s="13"/>
    </row>
    <row r="21" spans="1:5" s="28" customFormat="1">
      <c r="A21" s="29" t="s">
        <v>45</v>
      </c>
      <c r="B21" s="47">
        <f>SUM(B15)-B16-B17-B18-B19-B20</f>
        <v>506409.71399999998</v>
      </c>
      <c r="C21" s="47">
        <f>SUM(C15)-C16-C17-C18-C19-C20</f>
        <v>332133.761</v>
      </c>
      <c r="D21" s="47">
        <f>SUM(D15)-D16-D17-D18-D19-D20</f>
        <v>324616.27600000001</v>
      </c>
      <c r="E21" s="54">
        <f t="shared" si="0"/>
        <v>97.736609197039741</v>
      </c>
    </row>
    <row r="22" spans="1:5" s="28" customFormat="1">
      <c r="A22" s="60" t="s">
        <v>46</v>
      </c>
      <c r="B22" s="18">
        <v>28052.287</v>
      </c>
      <c r="C22" s="18">
        <v>23501.287</v>
      </c>
      <c r="D22" s="18">
        <v>14995.293</v>
      </c>
      <c r="E22" s="13">
        <f t="shared" si="0"/>
        <v>63.806263035722253</v>
      </c>
    </row>
    <row r="23" spans="1:5" s="27" customFormat="1" ht="28.5">
      <c r="A23" s="59" t="s">
        <v>49</v>
      </c>
      <c r="B23" s="11">
        <f>B24+B34</f>
        <v>1030466.0580000001</v>
      </c>
      <c r="C23" s="11">
        <f>C24+C34</f>
        <v>759724.51400000008</v>
      </c>
      <c r="D23" s="11">
        <f>D24+D34</f>
        <v>737221.03799999994</v>
      </c>
      <c r="E23" s="12">
        <f t="shared" si="0"/>
        <v>97.037942624555072</v>
      </c>
    </row>
    <row r="24" spans="1:5" s="28" customFormat="1">
      <c r="A24" s="60" t="s">
        <v>48</v>
      </c>
      <c r="B24" s="48">
        <v>1025732.05</v>
      </c>
      <c r="C24" s="48">
        <v>754990.50600000005</v>
      </c>
      <c r="D24" s="48">
        <v>735612.59199999995</v>
      </c>
      <c r="E24" s="13">
        <f t="shared" si="0"/>
        <v>97.433356599056339</v>
      </c>
    </row>
    <row r="25" spans="1:5" s="28" customFormat="1">
      <c r="A25" s="29" t="s">
        <v>40</v>
      </c>
      <c r="B25" s="47">
        <v>22699.713</v>
      </c>
      <c r="C25" s="47">
        <v>15177.955</v>
      </c>
      <c r="D25" s="47">
        <v>13645.656000000001</v>
      </c>
      <c r="E25" s="13">
        <f t="shared" si="0"/>
        <v>89.904443648699711</v>
      </c>
    </row>
    <row r="26" spans="1:5" s="28" customFormat="1">
      <c r="A26" s="29" t="s">
        <v>41</v>
      </c>
      <c r="B26" s="47">
        <v>4944.2240000000002</v>
      </c>
      <c r="C26" s="47">
        <v>3334.326</v>
      </c>
      <c r="D26" s="47">
        <v>3004.6619999999998</v>
      </c>
      <c r="E26" s="13">
        <f t="shared" si="0"/>
        <v>90.113024341351149</v>
      </c>
    </row>
    <row r="27" spans="1:5" s="28" customFormat="1">
      <c r="A27" s="29" t="s">
        <v>42</v>
      </c>
      <c r="B27" s="47">
        <v>100.175</v>
      </c>
      <c r="C27" s="47">
        <v>75.575000000000003</v>
      </c>
      <c r="D27" s="47">
        <v>69.894000000000005</v>
      </c>
      <c r="E27" s="13">
        <f t="shared" si="0"/>
        <v>92.482963943102874</v>
      </c>
    </row>
    <row r="28" spans="1:5" s="28" customFormat="1">
      <c r="A28" s="29" t="s">
        <v>43</v>
      </c>
      <c r="B28" s="47">
        <v>326.99</v>
      </c>
      <c r="C28" s="47">
        <v>209.566</v>
      </c>
      <c r="D28" s="47">
        <v>209.44200000000001</v>
      </c>
      <c r="E28" s="13">
        <f t="shared" si="0"/>
        <v>99.940830096485129</v>
      </c>
    </row>
    <row r="29" spans="1:5" s="28" customFormat="1" ht="30">
      <c r="A29" s="29" t="s">
        <v>44</v>
      </c>
      <c r="B29" s="47">
        <v>1301.5</v>
      </c>
      <c r="C29" s="47">
        <v>844.59100000000001</v>
      </c>
      <c r="D29" s="47">
        <v>673.73</v>
      </c>
      <c r="E29" s="13">
        <f t="shared" si="0"/>
        <v>79.769971500998707</v>
      </c>
    </row>
    <row r="30" spans="1:5" s="28" customFormat="1">
      <c r="A30" s="29" t="s">
        <v>45</v>
      </c>
      <c r="B30" s="47">
        <f>SUM(B24)-B25-B26-B27-B28-B29</f>
        <v>996359.44799999997</v>
      </c>
      <c r="C30" s="47">
        <f>SUM(C24)-C25-C26-C27-C28-C29</f>
        <v>735348.49300000013</v>
      </c>
      <c r="D30" s="47">
        <f>SUM(D24)-D25-D26-D27-D28-D29</f>
        <v>718009.20799999998</v>
      </c>
      <c r="E30" s="13">
        <f t="shared" si="0"/>
        <v>97.64203161289403</v>
      </c>
    </row>
    <row r="31" spans="1:5" s="28" customFormat="1">
      <c r="A31" s="29" t="s">
        <v>50</v>
      </c>
      <c r="B31" s="5">
        <f>SUM(B32:B33)</f>
        <v>918243.1</v>
      </c>
      <c r="C31" s="5">
        <f>SUM(C32:C33)</f>
        <v>681097.58799999999</v>
      </c>
      <c r="D31" s="5">
        <f>SUM(D32:D33)</f>
        <v>670747.97699999996</v>
      </c>
      <c r="E31" s="13">
        <f t="shared" si="0"/>
        <v>98.480451086254618</v>
      </c>
    </row>
    <row r="32" spans="1:5" s="28" customFormat="1" ht="30">
      <c r="A32" s="61" t="s">
        <v>51</v>
      </c>
      <c r="B32" s="5">
        <v>521582.3</v>
      </c>
      <c r="C32" s="5">
        <v>339996.16600000003</v>
      </c>
      <c r="D32" s="47">
        <v>333774.69199999998</v>
      </c>
      <c r="E32" s="13">
        <f t="shared" si="0"/>
        <v>98.17013407145302</v>
      </c>
    </row>
    <row r="33" spans="1:5" s="28" customFormat="1">
      <c r="A33" s="61" t="s">
        <v>52</v>
      </c>
      <c r="B33" s="5">
        <v>396660.8</v>
      </c>
      <c r="C33" s="5">
        <v>341101.42200000002</v>
      </c>
      <c r="D33" s="47">
        <v>336973.28499999997</v>
      </c>
      <c r="E33" s="13">
        <f t="shared" si="0"/>
        <v>98.789762594422712</v>
      </c>
    </row>
    <row r="34" spans="1:5" s="28" customFormat="1">
      <c r="A34" s="60" t="s">
        <v>46</v>
      </c>
      <c r="B34" s="48">
        <v>4734.0079999999998</v>
      </c>
      <c r="C34" s="48">
        <v>4734.0079999999998</v>
      </c>
      <c r="D34" s="48">
        <v>1608.4459999999999</v>
      </c>
      <c r="E34" s="13">
        <f t="shared" si="0"/>
        <v>33.976410686251477</v>
      </c>
    </row>
    <row r="35" spans="1:5" s="27" customFormat="1" ht="14.25">
      <c r="A35" s="59" t="s">
        <v>53</v>
      </c>
      <c r="B35" s="50">
        <f>B36+B41</f>
        <v>141521.098</v>
      </c>
      <c r="C35" s="50">
        <f>C36+C41</f>
        <v>91788.471000000005</v>
      </c>
      <c r="D35" s="50">
        <f>D36+D41</f>
        <v>78816.907999999996</v>
      </c>
      <c r="E35" s="12">
        <f t="shared" si="0"/>
        <v>85.867982265441583</v>
      </c>
    </row>
    <row r="36" spans="1:5" s="28" customFormat="1">
      <c r="A36" s="60" t="s">
        <v>48</v>
      </c>
      <c r="B36" s="48">
        <v>121860.753</v>
      </c>
      <c r="C36" s="48">
        <v>82398.573000000004</v>
      </c>
      <c r="D36" s="48">
        <f>73872.067+233.222</f>
        <v>74105.28899999999</v>
      </c>
      <c r="E36" s="13">
        <f t="shared" si="0"/>
        <v>89.935160648959283</v>
      </c>
    </row>
    <row r="37" spans="1:5" s="28" customFormat="1">
      <c r="A37" s="29" t="s">
        <v>40</v>
      </c>
      <c r="B37" s="47">
        <v>60226.938000000002</v>
      </c>
      <c r="C37" s="47">
        <v>40946.656999999999</v>
      </c>
      <c r="D37" s="47">
        <f>38309.536+132.298</f>
        <v>38441.834000000003</v>
      </c>
      <c r="E37" s="13">
        <f t="shared" si="0"/>
        <v>93.882716725812315</v>
      </c>
    </row>
    <row r="38" spans="1:5" s="28" customFormat="1">
      <c r="A38" s="29" t="s">
        <v>41</v>
      </c>
      <c r="B38" s="47">
        <v>13257.925999999999</v>
      </c>
      <c r="C38" s="47">
        <v>9158.6720000000005</v>
      </c>
      <c r="D38" s="47">
        <f>8641.361+26.337</f>
        <v>8667.6980000000003</v>
      </c>
      <c r="E38" s="13">
        <f t="shared" si="0"/>
        <v>94.639244641581229</v>
      </c>
    </row>
    <row r="39" spans="1:5" s="28" customFormat="1" ht="30">
      <c r="A39" s="29" t="s">
        <v>44</v>
      </c>
      <c r="B39" s="47">
        <v>6311.1239999999998</v>
      </c>
      <c r="C39" s="47">
        <v>4026.4409999999998</v>
      </c>
      <c r="D39" s="47">
        <f>3404.456+1.123</f>
        <v>3405.5790000000002</v>
      </c>
      <c r="E39" s="13">
        <f t="shared" si="0"/>
        <v>84.580377559239054</v>
      </c>
    </row>
    <row r="40" spans="1:5" s="28" customFormat="1">
      <c r="A40" s="29" t="s">
        <v>45</v>
      </c>
      <c r="B40" s="47">
        <f>SUM(B36)-B37-B38-B39</f>
        <v>42064.764999999999</v>
      </c>
      <c r="C40" s="47">
        <f>SUM(C36)-C37-C38-C39</f>
        <v>28266.803000000007</v>
      </c>
      <c r="D40" s="47">
        <f>SUM(D36)-D37-D38-D39</f>
        <v>23590.177999999985</v>
      </c>
      <c r="E40" s="13">
        <f t="shared" si="0"/>
        <v>83.455415881307758</v>
      </c>
    </row>
    <row r="41" spans="1:5" s="28" customFormat="1">
      <c r="A41" s="60" t="s">
        <v>46</v>
      </c>
      <c r="B41" s="48">
        <v>19660.345000000001</v>
      </c>
      <c r="C41" s="48">
        <v>9389.8979999999992</v>
      </c>
      <c r="D41" s="48">
        <f>4694.634+16.985</f>
        <v>4711.6189999999997</v>
      </c>
      <c r="E41" s="13">
        <f t="shared" si="0"/>
        <v>50.177531214929061</v>
      </c>
    </row>
    <row r="42" spans="1:5" s="27" customFormat="1" ht="14.25">
      <c r="A42" s="59" t="s">
        <v>54</v>
      </c>
      <c r="B42" s="50">
        <f>B43+B48</f>
        <v>111593.01300000001</v>
      </c>
      <c r="C42" s="50">
        <f>C43+C48</f>
        <v>80126.413</v>
      </c>
      <c r="D42" s="50">
        <f>D43+D48</f>
        <v>58638.919000000002</v>
      </c>
      <c r="E42" s="12">
        <f t="shared" si="0"/>
        <v>73.183007705586419</v>
      </c>
    </row>
    <row r="43" spans="1:5" s="28" customFormat="1">
      <c r="A43" s="60" t="s">
        <v>48</v>
      </c>
      <c r="B43" s="48">
        <v>75616.3</v>
      </c>
      <c r="C43" s="48">
        <v>54448.277999999998</v>
      </c>
      <c r="D43" s="48">
        <v>47494.442999999999</v>
      </c>
      <c r="E43" s="13">
        <f t="shared" si="0"/>
        <v>87.228549266516751</v>
      </c>
    </row>
    <row r="44" spans="1:5" s="28" customFormat="1">
      <c r="A44" s="29" t="s">
        <v>40</v>
      </c>
      <c r="B44" s="47">
        <v>37158.161999999997</v>
      </c>
      <c r="C44" s="47">
        <v>24804.954000000002</v>
      </c>
      <c r="D44" s="47">
        <v>22776.366000000002</v>
      </c>
      <c r="E44" s="13">
        <f t="shared" si="0"/>
        <v>91.821843330167027</v>
      </c>
    </row>
    <row r="45" spans="1:5" s="28" customFormat="1">
      <c r="A45" s="29" t="s">
        <v>41</v>
      </c>
      <c r="B45" s="47">
        <v>8183.4769999999999</v>
      </c>
      <c r="C45" s="47">
        <v>5463.5</v>
      </c>
      <c r="D45" s="47">
        <v>4988.2640000000001</v>
      </c>
      <c r="E45" s="13">
        <f t="shared" si="0"/>
        <v>91.301619840761418</v>
      </c>
    </row>
    <row r="46" spans="1:5" s="28" customFormat="1" ht="30">
      <c r="A46" s="29" t="s">
        <v>44</v>
      </c>
      <c r="B46" s="47">
        <v>5627.0129999999999</v>
      </c>
      <c r="C46" s="47">
        <v>3388.3270000000002</v>
      </c>
      <c r="D46" s="47">
        <v>2942.8719999999998</v>
      </c>
      <c r="E46" s="13">
        <f t="shared" si="0"/>
        <v>86.853246454666248</v>
      </c>
    </row>
    <row r="47" spans="1:5" s="28" customFormat="1">
      <c r="A47" s="29" t="s">
        <v>45</v>
      </c>
      <c r="B47" s="47">
        <f>SUM(B43)-B44-B45-B46</f>
        <v>24647.648000000008</v>
      </c>
      <c r="C47" s="47">
        <f>SUM(C43)-C44-C45-C46</f>
        <v>20791.496999999996</v>
      </c>
      <c r="D47" s="47">
        <f>SUM(D43)-D44-D45-D46</f>
        <v>16786.940999999999</v>
      </c>
      <c r="E47" s="13">
        <f t="shared" si="0"/>
        <v>80.739453248604477</v>
      </c>
    </row>
    <row r="48" spans="1:5" s="28" customFormat="1">
      <c r="A48" s="60" t="s">
        <v>46</v>
      </c>
      <c r="B48" s="48">
        <v>35976.713000000003</v>
      </c>
      <c r="C48" s="48">
        <v>25678.134999999998</v>
      </c>
      <c r="D48" s="48">
        <f>11144.476</f>
        <v>11144.476000000001</v>
      </c>
      <c r="E48" s="13">
        <f t="shared" si="0"/>
        <v>43.400644166720056</v>
      </c>
    </row>
    <row r="49" spans="1:5" s="28" customFormat="1" ht="14.25">
      <c r="A49" s="59" t="s">
        <v>55</v>
      </c>
      <c r="B49" s="11">
        <f>B50+B55</f>
        <v>159264.04800000001</v>
      </c>
      <c r="C49" s="11">
        <f>C50+C55</f>
        <v>107598.217</v>
      </c>
      <c r="D49" s="11">
        <f>D50+D55</f>
        <v>86197.593999999997</v>
      </c>
      <c r="E49" s="12">
        <f t="shared" si="0"/>
        <v>80.110615587617033</v>
      </c>
    </row>
    <row r="50" spans="1:5" s="28" customFormat="1">
      <c r="A50" s="60" t="s">
        <v>48</v>
      </c>
      <c r="B50" s="18">
        <v>140053.823</v>
      </c>
      <c r="C50" s="18">
        <v>90535.301999999996</v>
      </c>
      <c r="D50" s="18">
        <v>81869.207999999999</v>
      </c>
      <c r="E50" s="13">
        <f t="shared" si="0"/>
        <v>90.427939368888403</v>
      </c>
    </row>
    <row r="51" spans="1:5" s="28" customFormat="1">
      <c r="A51" s="29" t="s">
        <v>40</v>
      </c>
      <c r="B51" s="5">
        <v>91872.846000000005</v>
      </c>
      <c r="C51" s="5">
        <v>59651.750999999997</v>
      </c>
      <c r="D51" s="5">
        <v>56338.504000000001</v>
      </c>
      <c r="E51" s="13">
        <f t="shared" si="0"/>
        <v>94.445683581023474</v>
      </c>
    </row>
    <row r="52" spans="1:5" s="28" customFormat="1">
      <c r="A52" s="29" t="s">
        <v>41</v>
      </c>
      <c r="B52" s="5">
        <v>20243.143</v>
      </c>
      <c r="C52" s="5">
        <v>13185.195</v>
      </c>
      <c r="D52" s="5">
        <v>12261.569</v>
      </c>
      <c r="E52" s="13">
        <f t="shared" si="0"/>
        <v>92.994976562728112</v>
      </c>
    </row>
    <row r="53" spans="1:5" s="28" customFormat="1" ht="30">
      <c r="A53" s="29" t="s">
        <v>44</v>
      </c>
      <c r="B53" s="5">
        <v>5139.152</v>
      </c>
      <c r="C53" s="5">
        <v>3099.366</v>
      </c>
      <c r="D53" s="5">
        <v>2692.808</v>
      </c>
      <c r="E53" s="13">
        <f t="shared" si="0"/>
        <v>86.882543074938553</v>
      </c>
    </row>
    <row r="54" spans="1:5" s="28" customFormat="1">
      <c r="A54" s="29" t="s">
        <v>45</v>
      </c>
      <c r="B54" s="5">
        <f>SUM(B50)-B51-B52-B53</f>
        <v>22798.682000000001</v>
      </c>
      <c r="C54" s="5">
        <f>SUM(C50)-C51-C52-C53</f>
        <v>14598.99</v>
      </c>
      <c r="D54" s="5">
        <f>SUM(D50)-D51-D52-D53</f>
        <v>10576.326999999997</v>
      </c>
      <c r="E54" s="13">
        <f t="shared" si="0"/>
        <v>72.445607538603682</v>
      </c>
    </row>
    <row r="55" spans="1:5" s="28" customFormat="1">
      <c r="A55" s="60" t="s">
        <v>46</v>
      </c>
      <c r="B55" s="18">
        <v>19210.224999999999</v>
      </c>
      <c r="C55" s="18">
        <v>17062.915000000001</v>
      </c>
      <c r="D55" s="18">
        <v>4328.3860000000004</v>
      </c>
      <c r="E55" s="13">
        <f t="shared" si="0"/>
        <v>25.36721304653982</v>
      </c>
    </row>
    <row r="56" spans="1:5" s="28" customFormat="1" ht="28.5">
      <c r="A56" s="14" t="s">
        <v>56</v>
      </c>
      <c r="B56" s="15">
        <f>B57+B60</f>
        <v>554696.80799999996</v>
      </c>
      <c r="C56" s="15">
        <f>C57+C60</f>
        <v>460725.97400000005</v>
      </c>
      <c r="D56" s="49">
        <f>D57+D60</f>
        <v>187392.62599999999</v>
      </c>
      <c r="E56" s="12">
        <f t="shared" si="0"/>
        <v>40.673336554713103</v>
      </c>
    </row>
    <row r="57" spans="1:5" s="28" customFormat="1">
      <c r="A57" s="60" t="s">
        <v>48</v>
      </c>
      <c r="B57" s="18">
        <v>312658.48</v>
      </c>
      <c r="C57" s="18">
        <v>262368.755</v>
      </c>
      <c r="D57" s="18">
        <f>118746.552+1371.17</f>
        <v>120117.72199999999</v>
      </c>
      <c r="E57" s="13">
        <f t="shared" si="0"/>
        <v>45.782022329602469</v>
      </c>
    </row>
    <row r="58" spans="1:5" s="28" customFormat="1" ht="30">
      <c r="A58" s="29" t="s">
        <v>44</v>
      </c>
      <c r="B58" s="5">
        <v>25570.02505</v>
      </c>
      <c r="C58" s="5">
        <v>20664.43</v>
      </c>
      <c r="D58" s="5">
        <v>18315.435000000001</v>
      </c>
      <c r="E58" s="13">
        <f t="shared" si="0"/>
        <v>88.632664922284334</v>
      </c>
    </row>
    <row r="59" spans="1:5" s="28" customFormat="1">
      <c r="A59" s="29" t="s">
        <v>45</v>
      </c>
      <c r="B59" s="5">
        <f>SUM(B57)-B58</f>
        <v>287088.45494999998</v>
      </c>
      <c r="C59" s="5">
        <f>SUM(C57)-C58</f>
        <v>241704.32500000001</v>
      </c>
      <c r="D59" s="5">
        <f>SUM(D57)-D58</f>
        <v>101802.287</v>
      </c>
      <c r="E59" s="13">
        <f t="shared" si="0"/>
        <v>42.118521048392488</v>
      </c>
    </row>
    <row r="60" spans="1:5" s="28" customFormat="1">
      <c r="A60" s="60" t="s">
        <v>46</v>
      </c>
      <c r="B60" s="18">
        <v>242038.32800000001</v>
      </c>
      <c r="C60" s="18">
        <v>198357.21900000001</v>
      </c>
      <c r="D60" s="18">
        <f>67261.317+13.587</f>
        <v>67274.903999999995</v>
      </c>
      <c r="E60" s="13">
        <f t="shared" si="0"/>
        <v>33.916035090207622</v>
      </c>
    </row>
    <row r="61" spans="1:5" s="28" customFormat="1">
      <c r="A61" s="14" t="s">
        <v>57</v>
      </c>
      <c r="B61" s="15">
        <f>SUM(B62)</f>
        <v>224402.86199999999</v>
      </c>
      <c r="C61" s="15">
        <f>SUM(C62)</f>
        <v>159022.609</v>
      </c>
      <c r="D61" s="15">
        <f>SUM(D62)</f>
        <v>37780.504999999997</v>
      </c>
      <c r="E61" s="12">
        <f t="shared" si="0"/>
        <v>23.757945639038031</v>
      </c>
    </row>
    <row r="62" spans="1:5" s="28" customFormat="1">
      <c r="A62" s="60" t="s">
        <v>46</v>
      </c>
      <c r="B62" s="18">
        <v>224402.86199999999</v>
      </c>
      <c r="C62" s="18">
        <v>159022.609</v>
      </c>
      <c r="D62" s="18">
        <f>37578.303+202.202</f>
        <v>37780.504999999997</v>
      </c>
      <c r="E62" s="13">
        <f t="shared" si="0"/>
        <v>23.757945639038031</v>
      </c>
    </row>
    <row r="63" spans="1:5" s="28" customFormat="1">
      <c r="A63" s="62" t="s">
        <v>58</v>
      </c>
      <c r="B63" s="15">
        <f>SUM(B64:B65)</f>
        <v>159914.74599999998</v>
      </c>
      <c r="C63" s="15">
        <f>SUM(C64:C65)</f>
        <v>146587.261</v>
      </c>
      <c r="D63" s="15">
        <f>SUM(D64:D65)</f>
        <v>89128.13</v>
      </c>
      <c r="E63" s="12">
        <f t="shared" si="0"/>
        <v>60.802097939465561</v>
      </c>
    </row>
    <row r="64" spans="1:5" s="28" customFormat="1">
      <c r="A64" s="60" t="s">
        <v>45</v>
      </c>
      <c r="B64" s="18">
        <v>65151.377999999997</v>
      </c>
      <c r="C64" s="18">
        <v>59651.377999999997</v>
      </c>
      <c r="D64" s="18">
        <v>56472.828000000001</v>
      </c>
      <c r="E64" s="13">
        <f t="shared" si="0"/>
        <v>94.671455871480461</v>
      </c>
    </row>
    <row r="65" spans="1:5" s="28" customFormat="1">
      <c r="A65" s="60" t="s">
        <v>46</v>
      </c>
      <c r="B65" s="18">
        <v>94763.368000000002</v>
      </c>
      <c r="C65" s="18">
        <v>86935.883000000002</v>
      </c>
      <c r="D65" s="18">
        <v>32655.302</v>
      </c>
      <c r="E65" s="13">
        <f t="shared" si="0"/>
        <v>37.56251259333272</v>
      </c>
    </row>
    <row r="66" spans="1:5" s="28" customFormat="1" ht="57">
      <c r="A66" s="63" t="s">
        <v>59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</row>
    <row r="67" spans="1:5" s="28" customFormat="1">
      <c r="A67" s="60" t="s">
        <v>46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</row>
    <row r="68" spans="1:5" s="28" customFormat="1" ht="39.75" customHeight="1">
      <c r="A68" s="62" t="s">
        <v>60</v>
      </c>
      <c r="B68" s="11">
        <f>SUM(B69)+B72</f>
        <v>8734</v>
      </c>
      <c r="C68" s="11">
        <f>SUM(C69)+C72</f>
        <v>6427.2790000000005</v>
      </c>
      <c r="D68" s="11">
        <f>SUM(D69)+D72</f>
        <v>5521.4140000000007</v>
      </c>
      <c r="E68" s="12">
        <f t="shared" si="0"/>
        <v>85.905933132823392</v>
      </c>
    </row>
    <row r="69" spans="1:5" s="28" customFormat="1">
      <c r="A69" s="60" t="s">
        <v>48</v>
      </c>
      <c r="B69" s="18">
        <v>8564</v>
      </c>
      <c r="C69" s="18">
        <v>6257.2790000000005</v>
      </c>
      <c r="D69" s="18">
        <v>5359.1130000000003</v>
      </c>
      <c r="E69" s="13">
        <f t="shared" si="0"/>
        <v>85.646061171317427</v>
      </c>
    </row>
    <row r="70" spans="1:5" s="28" customFormat="1" ht="30">
      <c r="A70" s="29" t="s">
        <v>44</v>
      </c>
      <c r="B70" s="5">
        <v>19</v>
      </c>
      <c r="C70" s="5">
        <v>18.899999999999999</v>
      </c>
      <c r="D70" s="5">
        <v>6.6029999999999998</v>
      </c>
      <c r="E70" s="13">
        <f t="shared" ref="E70:E76" si="1">SUM(D70)/C70*100</f>
        <v>34.936507936507937</v>
      </c>
    </row>
    <row r="71" spans="1:5" s="28" customFormat="1">
      <c r="A71" s="29" t="s">
        <v>45</v>
      </c>
      <c r="B71" s="5">
        <f>SUM(B69)-B70</f>
        <v>8545</v>
      </c>
      <c r="C71" s="5">
        <f>SUM(C69)-C70</f>
        <v>6238.3790000000008</v>
      </c>
      <c r="D71" s="5">
        <f>SUM(D69)-D70</f>
        <v>5352.51</v>
      </c>
      <c r="E71" s="12">
        <f t="shared" si="1"/>
        <v>85.799692516277062</v>
      </c>
    </row>
    <row r="72" spans="1:5" s="28" customFormat="1">
      <c r="A72" s="60" t="s">
        <v>46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</row>
    <row r="73" spans="1:5" s="28" customFormat="1">
      <c r="A73" s="62" t="s">
        <v>61</v>
      </c>
      <c r="B73" s="11">
        <v>2589.8000000000002</v>
      </c>
      <c r="C73" s="11">
        <v>1789.8</v>
      </c>
      <c r="D73" s="11"/>
      <c r="E73" s="13">
        <f t="shared" si="1"/>
        <v>0</v>
      </c>
    </row>
    <row r="74" spans="1:5" s="28" customFormat="1" ht="14.25">
      <c r="A74" s="62" t="s">
        <v>62</v>
      </c>
      <c r="B74" s="11">
        <v>53836.800000000003</v>
      </c>
      <c r="C74" s="11">
        <v>35891.199999999997</v>
      </c>
      <c r="D74" s="11">
        <v>34395.733</v>
      </c>
      <c r="E74" s="12">
        <f t="shared" si="1"/>
        <v>95.833332404600583</v>
      </c>
    </row>
    <row r="75" spans="1:5" s="27" customFormat="1">
      <c r="A75" s="59" t="s">
        <v>63</v>
      </c>
      <c r="B75" s="11">
        <f>SUM(B76)+B80</f>
        <v>84756.059000000008</v>
      </c>
      <c r="C75" s="11">
        <f>SUM(C76)+C80</f>
        <v>60013.356</v>
      </c>
      <c r="D75" s="11">
        <f>SUM(D76)+D80</f>
        <v>17200.277999999998</v>
      </c>
      <c r="E75" s="13">
        <f t="shared" si="1"/>
        <v>28.660750117023948</v>
      </c>
    </row>
    <row r="76" spans="1:5" s="27" customFormat="1">
      <c r="A76" s="60" t="s">
        <v>48</v>
      </c>
      <c r="B76" s="18">
        <v>18151.616999999998</v>
      </c>
      <c r="C76" s="18">
        <f>7221.396+3356.57</f>
        <v>10577.966</v>
      </c>
      <c r="D76" s="18">
        <f>2478.204+19.271+122.656+409.209</f>
        <v>3029.34</v>
      </c>
      <c r="E76" s="12">
        <f t="shared" si="1"/>
        <v>28.638208895736668</v>
      </c>
    </row>
    <row r="77" spans="1:5" s="28" customFormat="1">
      <c r="A77" s="29" t="s">
        <v>40</v>
      </c>
      <c r="B77" s="5"/>
      <c r="C77" s="5"/>
      <c r="D77" s="5"/>
      <c r="E77" s="12"/>
    </row>
    <row r="78" spans="1:5" s="28" customFormat="1">
      <c r="A78" s="29" t="s">
        <v>41</v>
      </c>
      <c r="B78" s="5"/>
      <c r="C78" s="5"/>
      <c r="D78" s="5"/>
      <c r="E78" s="12"/>
    </row>
    <row r="79" spans="1:5" s="28" customFormat="1">
      <c r="A79" s="29" t="s">
        <v>45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3029.34</v>
      </c>
      <c r="E79" s="13">
        <f t="shared" ref="E79:E90" si="2">SUM(D79)/C79*100</f>
        <v>211.14812235876653</v>
      </c>
    </row>
    <row r="80" spans="1:5" s="28" customFormat="1">
      <c r="A80" s="60" t="s">
        <v>46</v>
      </c>
      <c r="B80" s="18">
        <f>44017.8+3035.586+19551.056</f>
        <v>66604.44200000001</v>
      </c>
      <c r="C80" s="18">
        <f>4177.59+44017.8+1240</f>
        <v>49435.39</v>
      </c>
      <c r="D80" s="18">
        <f>14156.006+14.932</f>
        <v>14170.938</v>
      </c>
      <c r="E80" s="13">
        <f t="shared" si="2"/>
        <v>28.665573387809829</v>
      </c>
    </row>
    <row r="81" spans="1:10" s="28" customFormat="1" ht="40.5">
      <c r="A81" s="64" t="s">
        <v>64</v>
      </c>
      <c r="B81" s="50">
        <v>25360.832999999999</v>
      </c>
      <c r="C81" s="50">
        <v>21382.75</v>
      </c>
      <c r="D81" s="50">
        <v>18000</v>
      </c>
      <c r="E81" s="13">
        <f t="shared" si="2"/>
        <v>84.180004910500287</v>
      </c>
    </row>
    <row r="82" spans="1:10" s="32" customFormat="1" ht="15.75">
      <c r="A82" s="65" t="s">
        <v>65</v>
      </c>
      <c r="B82" s="51">
        <f>B5+B14+B23+B35+B42+B49+B56+B61+B63+B66+B68+B73+B74+B75+B81</f>
        <v>4235309.6989999991</v>
      </c>
      <c r="C82" s="51">
        <f>C5+C14+C23+C35+C42+C49+C56+C61+C63+C66+C68+C73+C74+C75+C81</f>
        <v>3058828.5460000001</v>
      </c>
      <c r="D82" s="21">
        <f>D5+D14+D23+D35+D42+D49+D56+D61+D63+D66+D68+D73+D74+D75+D81</f>
        <v>2351703.6399999997</v>
      </c>
      <c r="E82" s="52">
        <f t="shared" si="2"/>
        <v>76.882492909754603</v>
      </c>
      <c r="F82" s="30"/>
      <c r="G82" s="30"/>
      <c r="H82" s="31"/>
      <c r="I82" s="31"/>
      <c r="J82" s="31"/>
    </row>
    <row r="83" spans="1:10" s="32" customFormat="1" ht="15.75">
      <c r="A83" s="59" t="s">
        <v>48</v>
      </c>
      <c r="B83" s="21">
        <f>B6+B15+B24+B36+B43+B50+B57+B64+B69+B76+B74</f>
        <v>3356297.0519999997</v>
      </c>
      <c r="C83" s="21">
        <f>C6+C15+C24+C36+C43+C50+C57+C64+C69+C76+C74</f>
        <v>2368769.0040000002</v>
      </c>
      <c r="D83" s="21">
        <f>D6+D15+D24+D36+D43+D50+D57+D64+D69+D76+D74</f>
        <v>2102975.423</v>
      </c>
      <c r="E83" s="52">
        <f t="shared" si="2"/>
        <v>88.779252829162729</v>
      </c>
      <c r="F83" s="30"/>
      <c r="G83" s="30"/>
      <c r="H83" s="31"/>
      <c r="I83" s="31"/>
      <c r="J83" s="31"/>
    </row>
    <row r="84" spans="1:10" s="33" customFormat="1">
      <c r="A84" s="66" t="s">
        <v>40</v>
      </c>
      <c r="B84" s="15">
        <f t="shared" ref="B84:D85" si="3">B7+B16+B25+B37+B44+B51+B77</f>
        <v>882506.56499999994</v>
      </c>
      <c r="C84" s="15">
        <f t="shared" si="3"/>
        <v>586963.56600000011</v>
      </c>
      <c r="D84" s="15">
        <f t="shared" si="3"/>
        <v>540774.50899999996</v>
      </c>
      <c r="E84" s="12">
        <f t="shared" si="2"/>
        <v>92.130847692171727</v>
      </c>
    </row>
    <row r="85" spans="1:10">
      <c r="A85" s="66" t="s">
        <v>41</v>
      </c>
      <c r="B85" s="15">
        <f t="shared" si="3"/>
        <v>194149.53400000001</v>
      </c>
      <c r="C85" s="15">
        <f t="shared" si="3"/>
        <v>129838.01300000001</v>
      </c>
      <c r="D85" s="15">
        <f t="shared" si="3"/>
        <v>120078.545</v>
      </c>
      <c r="E85" s="12">
        <f t="shared" si="2"/>
        <v>92.483350773397916</v>
      </c>
    </row>
    <row r="86" spans="1:10">
      <c r="A86" s="66" t="s">
        <v>66</v>
      </c>
      <c r="B86" s="15">
        <f>B70+B11+B20+B29+B39+B46+B53+B58</f>
        <v>127949.00205</v>
      </c>
      <c r="C86" s="15">
        <f>C70+C11+C20+C29+C39+C46+C53+C58</f>
        <v>83386.366000000009</v>
      </c>
      <c r="D86" s="15">
        <f>D70+D11+D20+D29+D39+D46+D53+D58</f>
        <v>76539.473000000013</v>
      </c>
      <c r="E86" s="12">
        <f t="shared" si="2"/>
        <v>91.78895384408527</v>
      </c>
    </row>
    <row r="87" spans="1:10">
      <c r="A87" s="66" t="s">
        <v>45</v>
      </c>
      <c r="B87" s="15">
        <f>B83-B84-B85-B86</f>
        <v>2151691.95095</v>
      </c>
      <c r="C87" s="15">
        <f>C83-C84-C85-C86</f>
        <v>1568581.0590000001</v>
      </c>
      <c r="D87" s="15">
        <f>D83-D84-D85-D86</f>
        <v>1365582.8959999999</v>
      </c>
      <c r="E87" s="12">
        <f t="shared" si="2"/>
        <v>87.058484364881011</v>
      </c>
    </row>
    <row r="88" spans="1:10">
      <c r="A88" s="59" t="s">
        <v>46</v>
      </c>
      <c r="B88" s="11">
        <f>B13+B22+B41+B34+B55+B60+B62+B65+B67+B72+B80+B48</f>
        <v>851062.01399999997</v>
      </c>
      <c r="C88" s="11">
        <f>C13+C22+C41+C34+C55+C60+C62+C65+C67+C72+C80+C48</f>
        <v>666886.99199999997</v>
      </c>
      <c r="D88" s="11">
        <f>D13+D22+D41+D34+D55+D60+D62+D65+D67+D72+D80+D48</f>
        <v>230728.217</v>
      </c>
      <c r="E88" s="12">
        <f t="shared" si="2"/>
        <v>34.597798392804762</v>
      </c>
    </row>
    <row r="89" spans="1:10">
      <c r="A89" s="59" t="s">
        <v>67</v>
      </c>
      <c r="B89" s="11">
        <f>SUM(B81)</f>
        <v>25360.832999999999</v>
      </c>
      <c r="C89" s="11">
        <f>SUM(C81)</f>
        <v>21382.75</v>
      </c>
      <c r="D89" s="11">
        <f>SUM(D81)</f>
        <v>18000</v>
      </c>
      <c r="E89" s="12">
        <f t="shared" si="2"/>
        <v>84.180004910500287</v>
      </c>
    </row>
    <row r="90" spans="1:10" ht="28.5">
      <c r="A90" s="59" t="s">
        <v>68</v>
      </c>
      <c r="B90" s="11">
        <f>SUM(B73)</f>
        <v>2589.8000000000002</v>
      </c>
      <c r="C90" s="11">
        <f>SUM(C73)</f>
        <v>1789.8</v>
      </c>
      <c r="D90" s="11"/>
      <c r="E90" s="12">
        <f t="shared" si="2"/>
        <v>0</v>
      </c>
    </row>
    <row r="93" spans="1:10">
      <c r="B93" s="35"/>
      <c r="C93" s="35"/>
    </row>
    <row r="94" spans="1:10">
      <c r="B94" s="35"/>
      <c r="C94" s="35"/>
    </row>
    <row r="95" spans="1:10">
      <c r="B95" s="35"/>
      <c r="C95" s="35"/>
    </row>
  </sheetData>
  <customSheetViews>
    <customSheetView guid="{94E5261F-BBF3-44CC-BB96-6EE4FAC48D5E}" showPageBreaks="1">
      <selection activeCell="A11" sqref="A11"/>
      <pageMargins left="0.19685039370078741" right="0.47244094488188981" top="0.35433070866141736" bottom="0.74803149606299213" header="0.19685039370078741" footer="0.31496062992125984"/>
      <pageSetup paperSize="9" scale="80" orientation="portrait" verticalDpi="300" r:id="rId1"/>
    </customSheetView>
    <customSheetView guid="{231C1CD9-D5BC-43F0-874C-628A321B7F6D}" showPageBreaks="1">
      <selection activeCell="D3" sqref="D3:D4"/>
      <pageMargins left="0.7" right="0.7" top="0.75" bottom="0.75" header="0.3" footer="0.3"/>
      <pageSetup paperSize="9" orientation="portrait" verticalDpi="0" r:id="rId2"/>
    </customSheetView>
    <customSheetView guid="{B5DCA8C4-90CB-47E9-ACBC-F1CF8FAB4C6F}" fitToPage="1" showRuler="0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3"/>
      <headerFooter alignWithMargins="0"/>
    </customSheetView>
    <customSheetView guid="{AEC69989-00B3-4B51-A235-9E8FB70E6A7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4"/>
    </customSheetView>
    <customSheetView guid="{953B18A3-7880-4D59-A872-08E27F97AEDC}" showPageBreaks="1" fitToPage="1" topLeftCell="A10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5"/>
    </customSheetView>
    <customSheetView guid="{189173DB-1C08-41EC-B262-A80BE037DBBD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6"/>
    </customSheetView>
    <customSheetView guid="{49628C96-C195-416C-8FF0-14DD43C23211}" showRuler="0" topLeftCell="A13">
      <selection activeCell="B32" sqref="B32:D34"/>
      <pageMargins left="0.7" right="0.7" top="0.75" bottom="0.75" header="0.3" footer="0.3"/>
      <headerFooter alignWithMargins="0"/>
    </customSheetView>
    <customSheetView guid="{0AB4131A-8BED-4BFC-A370-C1BC1C9D4C7C}" fitToPage="1">
      <selection activeCell="D4" sqref="D4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7"/>
    </customSheetView>
    <customSheetView guid="{04ACB588-E2F7-4C72-90EE-C1D7F57E0343}">
      <selection activeCell="C34" sqref="C34"/>
      <pageMargins left="0.7" right="0.7" top="0.75" bottom="0.75" header="0.3" footer="0.3"/>
    </customSheetView>
    <customSheetView guid="{EDF91F7F-6349-440C-99E3-AA497F3CC267}" showRuler="0" topLeftCell="A40">
      <selection activeCell="A16" sqref="A16"/>
      <pageMargins left="0.7" right="0.7" top="0.75" bottom="0.75" header="0.3" footer="0.3"/>
      <headerFooter alignWithMargins="0"/>
    </customSheetView>
    <customSheetView guid="{5B2F650E-2E7F-499C-A39D-E18F5B23E14B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8"/>
    </customSheetView>
    <customSheetView guid="{E4FF1B84-BAD0-4D46-AF38-DB987925F5A6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9"/>
    </customSheetView>
    <customSheetView guid="{3B0E0D1F-0965-4C8F-9DE1-C4965E5513FF}" topLeftCell="A7">
      <selection activeCell="D23" sqref="D23"/>
      <pageMargins left="0.7" right="0.7" top="0.75" bottom="0.75" header="0.3" footer="0.3"/>
      <pageSetup paperSize="9" orientation="portrait" verticalDpi="0" r:id="rId10"/>
    </customSheetView>
    <customSheetView guid="{D01BA3E2-1B63-4248-8EFD-100CF5589BA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11"/>
    </customSheetView>
  </customSheetViews>
  <mergeCells count="6">
    <mergeCell ref="E3:E4"/>
    <mergeCell ref="A1:E1"/>
    <mergeCell ref="A3:A4"/>
    <mergeCell ref="C3:C4"/>
    <mergeCell ref="D3:D4"/>
    <mergeCell ref="B3:B4"/>
  </mergeCells>
  <phoneticPr fontId="22" type="noConversion"/>
  <pageMargins left="0.19685039370078741" right="0.47244094488188981" top="0.35433070866141736" bottom="0.74803149606299213" header="0.19685039370078741" footer="0.31496062992125984"/>
  <pageSetup paperSize="9" scale="80" orientation="portrait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укр</vt:lpstr>
      <vt:lpstr>рус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user416a</cp:lastModifiedBy>
  <cp:lastPrinted>2017-08-21T12:32:03Z</cp:lastPrinted>
  <dcterms:created xsi:type="dcterms:W3CDTF">2015-04-07T07:35:57Z</dcterms:created>
  <dcterms:modified xsi:type="dcterms:W3CDTF">2017-08-28T12:21:44Z</dcterms:modified>
</cp:coreProperties>
</file>