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0730" windowHeight="9510"/>
  </bookViews>
  <sheets>
    <sheet name="Придбання ОЗ" sheetId="3" r:id="rId1"/>
  </sheets>
  <definedNames>
    <definedName name="_xlnm._FilterDatabase" localSheetId="0" hidden="1">'Придбання ОЗ'!$A$2:$E$729</definedName>
    <definedName name="Z_0807BC37_3C63_4F33_8764_08C0EDADAA6D_.wvu.FilterData" localSheetId="0" hidden="1">'Придбання ОЗ'!$A$2:$E$729</definedName>
    <definedName name="Z_0807BC37_3C63_4F33_8764_08C0EDADAA6D_.wvu.PrintTitles" localSheetId="0" hidden="1">'Придбання ОЗ'!$2:$3</definedName>
    <definedName name="Z_187FA575_67E6_42ED_B450_C087691203A0_.wvu.FilterData" localSheetId="0" hidden="1">'Придбання ОЗ'!$A$2:$E$729</definedName>
    <definedName name="Z_1D4A8546_A8CA_4105_868B_0932576472CC_.wvu.FilterData" localSheetId="0" hidden="1">'Придбання ОЗ'!$A$2:$E$729</definedName>
    <definedName name="Z_237E48EE_855D_4E22_A215_D7BA155C0632_.wvu.FilterData" localSheetId="0" hidden="1">'Придбання ОЗ'!$A$2:$E$729</definedName>
    <definedName name="Z_237E48EE_855D_4E22_A215_D7BA155C0632_.wvu.PrintTitles" localSheetId="0" hidden="1">'Придбання ОЗ'!$2:$3</definedName>
    <definedName name="Z_44A485BB_F95A_48D4_8880_64A514BC0B4C_.wvu.FilterData" localSheetId="0" hidden="1">'Придбання ОЗ'!$A$2:$E$729</definedName>
    <definedName name="Z_44A485BB_F95A_48D4_8880_64A514BC0B4C_.wvu.PrintTitles" localSheetId="0" hidden="1">'Придбання ОЗ'!$2:$3</definedName>
    <definedName name="Z_5353A7D7_40DB_4C7C_B73E_9BD41A6C5998_.wvu.FilterData" localSheetId="0" hidden="1">'Придбання ОЗ'!$A$2:$E$729</definedName>
    <definedName name="Z_5AD8CF9A_F737_40F1_BC4E_B08BE4CBD52F_.wvu.FilterData" localSheetId="0" hidden="1">'Придбання ОЗ'!$A$2:$E$729</definedName>
    <definedName name="Z_63624039_79B7_4B53_8C9B_62AEAD1FE854_.wvu.FilterData" localSheetId="0" hidden="1">'Придбання ОЗ'!$A$2:$E$729</definedName>
    <definedName name="Z_63624039_79B7_4B53_8C9B_62AEAD1FE854_.wvu.PrintTitles" localSheetId="0" hidden="1">'Придбання ОЗ'!$2:$3</definedName>
    <definedName name="Z_6C4C0A1E_9F55_46A5_9256_CBEA636F78CA_.wvu.FilterData" localSheetId="0" hidden="1">'Придбання ОЗ'!$A$2:$E$729</definedName>
    <definedName name="Z_6C4C0A1E_9F55_46A5_9256_CBEA636F78CA_.wvu.PrintTitles" localSheetId="0" hidden="1">'Придбання ОЗ'!$2:$3</definedName>
    <definedName name="Z_C08C5C12_FFBC_4F4C_9138_5D34ADCEB223_.wvu.FilterData" localSheetId="0" hidden="1">'Придбання ОЗ'!$A$2:$E$729</definedName>
    <definedName name="Z_C08C5C12_FFBC_4F4C_9138_5D34ADCEB223_.wvu.PrintTitles" localSheetId="0" hidden="1">'Придбання ОЗ'!$2:$3</definedName>
    <definedName name="Z_C431141F_117F_49C7_B3E7_D4961D1E781E_.wvu.FilterData" localSheetId="0" hidden="1">'Придбання ОЗ'!$A$2:$E$729</definedName>
    <definedName name="Z_C431141F_117F_49C7_B3E7_D4961D1E781E_.wvu.PrintTitles" localSheetId="0" hidden="1">'Придбання ОЗ'!$2:$3</definedName>
    <definedName name="Z_EED4C4C4_2768_4906_8D20_11DE2EB8B1AD_.wvu.FilterData" localSheetId="0" hidden="1">'Придбання ОЗ'!$A$2:$E$729</definedName>
    <definedName name="Z_EED4C4C4_2768_4906_8D20_11DE2EB8B1AD_.wvu.PrintTitles" localSheetId="0" hidden="1">'Придбання ОЗ'!$2:$3</definedName>
    <definedName name="_xlnm.Print_Titles" localSheetId="0">'Придбання ОЗ'!$2:$3</definedName>
  </definedNames>
  <calcPr calcId="124519"/>
  <customWorkbookViews>
    <customWorkbookView name="User416b - Личное представление" guid="{44A485BB-F95A-48D4-8880-64A514BC0B4C}" mergeInterval="0" personalView="1" maximized="1" xWindow="1" yWindow="1" windowWidth="1920" windowHeight="850" activeSheetId="3"/>
    <customWorkbookView name="Танечка - Личное представление" guid="{0807BC37-3C63-4F33-8764-08C0EDADAA6D}" mergeInterval="0" personalView="1" maximized="1" xWindow="1" yWindow="1" windowWidth="1920" windowHeight="850" activeSheetId="3"/>
    <customWorkbookView name="User569c - Личное представление" guid="{237E48EE-855D-4E22-A215-D7BA155C0632}" mergeInterval="0" personalView="1" maximized="1" xWindow="1" yWindow="1" windowWidth="1920" windowHeight="850" activeSheetId="3"/>
    <customWorkbookView name="user563c - Личное представление" guid="{63624039-79B7-4B53-8C9B-62AEAD1FE854}" mergeInterval="0" personalView="1" maximized="1" xWindow="1" yWindow="1" windowWidth="1920" windowHeight="802" activeSheetId="1"/>
    <customWorkbookView name="User_455 - Личное представление" guid="{C08C5C12-FFBC-4F4C-9138-5D34ADCEB223}" mergeInterval="0" personalView="1" maximized="1" xWindow="1" yWindow="1" windowWidth="1800" windowHeight="761" activeSheetId="2"/>
    <customWorkbookView name="user463d - Личное представление" guid="{EED4C4C4-2768-4906-8D20-11DE2EB8B1AD}" mergeInterval="0" personalView="1" maximized="1" xWindow="1" yWindow="1" windowWidth="1920" windowHeight="850" activeSheetId="1"/>
    <customWorkbookView name="User415b - Личное представление" guid="{6C4C0A1E-9F55-46A5-9256-CBEA636F78CA}" mergeInterval="0" personalView="1" maximized="1" xWindow="1" yWindow="1" windowWidth="1916" windowHeight="850" activeSheetId="4"/>
    <customWorkbookView name="user416c - Личное представление" guid="{C431141F-117F-49C7-B3E7-D4961D1E781E}" mergeInterval="0" personalView="1" maximized="1" xWindow="1" yWindow="1" windowWidth="1920" windowHeight="784" activeSheetId="4" showComments="commIndAndComment"/>
  </customWorkbookViews>
</workbook>
</file>

<file path=xl/calcChain.xml><?xml version="1.0" encoding="utf-8"?>
<calcChain xmlns="http://schemas.openxmlformats.org/spreadsheetml/2006/main">
  <c r="D629" i="3"/>
  <c r="D567"/>
  <c r="D673"/>
  <c r="D727" l="1"/>
  <c r="D719" l="1"/>
  <c r="D652" l="1"/>
  <c r="D502"/>
  <c r="D563"/>
  <c r="D553"/>
  <c r="D547"/>
  <c r="D542"/>
  <c r="D543" s="1"/>
  <c r="D537"/>
  <c r="D534"/>
  <c r="D528"/>
  <c r="D507"/>
  <c r="D489"/>
  <c r="D488"/>
  <c r="D485"/>
  <c r="D484"/>
  <c r="D493" l="1"/>
  <c r="D568" s="1"/>
  <c r="D661" l="1"/>
  <c r="D637" l="1"/>
  <c r="D642" l="1"/>
  <c r="D722" l="1"/>
  <c r="D359" l="1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133"/>
  <c r="D105"/>
  <c r="D85"/>
  <c r="D84"/>
  <c r="D83"/>
  <c r="D55"/>
  <c r="D51"/>
  <c r="D41"/>
  <c r="D40"/>
  <c r="D39"/>
  <c r="D29"/>
  <c r="D361" l="1"/>
  <c r="D712"/>
  <c r="D702"/>
  <c r="D692" l="1"/>
  <c r="D668" l="1"/>
  <c r="D18" l="1"/>
  <c r="C607" l="1"/>
  <c r="D607"/>
  <c r="D603"/>
  <c r="C603"/>
  <c r="C600"/>
  <c r="D584"/>
  <c r="D600" s="1"/>
  <c r="D608" s="1"/>
  <c r="D412" l="1"/>
  <c r="D395"/>
  <c r="D381"/>
  <c r="D378"/>
  <c r="D371"/>
  <c r="D479"/>
  <c r="D477"/>
  <c r="D465" l="1"/>
  <c r="D482"/>
  <c r="D698"/>
  <c r="D676" l="1"/>
</calcChain>
</file>

<file path=xl/sharedStrings.xml><?xml version="1.0" encoding="utf-8"?>
<sst xmlns="http://schemas.openxmlformats.org/spreadsheetml/2006/main" count="2104" uniqueCount="858">
  <si>
    <t>ВСЬОГО:</t>
  </si>
  <si>
    <t>Х</t>
  </si>
  <si>
    <t>Постачальник</t>
  </si>
  <si>
    <t>Перелік закладів / Адреса</t>
  </si>
  <si>
    <t>Кількість</t>
  </si>
  <si>
    <t xml:space="preserve">Сума, тис. грн. (з трьома дес.знаками) </t>
  </si>
  <si>
    <t xml:space="preserve">Найменування </t>
  </si>
  <si>
    <t>Управління освіти Миколаївської міської ради</t>
  </si>
  <si>
    <t xml:space="preserve">Управління охорони здоров'я Миколаївської міської ради  </t>
  </si>
  <si>
    <t>Управління у справах фізичної культури і спорту Миколаївської міської ради</t>
  </si>
  <si>
    <t>Департамент житлово-комунального господарства Миколаївської міської ради</t>
  </si>
  <si>
    <t>Департамент енергетики, енергозбереження та запровадження інноваційних технологій Миколаївської міської ради</t>
  </si>
  <si>
    <t>Управління капітального будівництва Миколаївської міської ради</t>
  </si>
  <si>
    <t>Управління державного архітектурно-будівельного контролю Миколаївської міської  ради</t>
  </si>
  <si>
    <t>Управління з питань надзвичайних ситуацій та цивільного захисту населення Миколаївської міської ради</t>
  </si>
  <si>
    <t>Управління комунального майна Миколаївської міської ради</t>
  </si>
  <si>
    <t>Департамент з надання адміністративних послуг Миколаївської міської ради</t>
  </si>
  <si>
    <t>Департамент внутрішнього фінансового контролю, нагляду та протидії корупції Миколаївської міської ради</t>
  </si>
  <si>
    <t>Адміністрація Заводського району Миколаївської міської ради</t>
  </si>
  <si>
    <t>Адміністрація Корабельного району Миколаївської міської ради</t>
  </si>
  <si>
    <t>Адміністрація Інгульського  району Миколаївської міської ради</t>
  </si>
  <si>
    <t>Адміністрація Центрального району Миколаївської міської ради</t>
  </si>
  <si>
    <t>Крісло гінекологічне</t>
  </si>
  <si>
    <t>ФОП Пушня М.К.</t>
  </si>
  <si>
    <t>Набори для сімейного лікаря</t>
  </si>
  <si>
    <t>ТОВ "Медична компанія КМ"</t>
  </si>
  <si>
    <t>Багатофункціональні пристрої (орг.техніка)</t>
  </si>
  <si>
    <t>ФОП Романенко М.В.</t>
  </si>
  <si>
    <t>Комп'ютери</t>
  </si>
  <si>
    <t>ФОП Рудяк В.М.</t>
  </si>
  <si>
    <t>-</t>
  </si>
  <si>
    <t>ДЕЕЗІТ ММР / Адміральська, 20, м. Миколаїв.</t>
  </si>
  <si>
    <t>Управління державного архітектурно-будівельного контролю Миколаївської міської ради / м. Миколаїв, вул. Херсонське шосе 48/8</t>
  </si>
  <si>
    <t>БФП лазерний CANON MF237WNE</t>
  </si>
  <si>
    <t>ФОП Новосьолов В.В.</t>
  </si>
  <si>
    <t>Комп'ютерна конфігурація у складі: системного блоку на базі Intel Celeron G3930, Asus H110M-K, HDD 1Tb, DDR4 4Gb, ATX400w, монітору Samsung S22F350FHIXCI, клавіатури A4-tech KR-83, миши Sven RX-111,операційна система Windows 10 Pro OEM</t>
  </si>
  <si>
    <t>Ноутбук ASUS X541UA-GQ1247 з операційною системою Windows Pro 10 64bit 1pk DVD</t>
  </si>
  <si>
    <t>м.Миколаїв, вул.Адміральська, 20</t>
  </si>
  <si>
    <t>Комп'ютер персональний</t>
  </si>
  <si>
    <t>ТОВ "ДІАВЕСТЕНД КОМПЕКСНІ РІШЕННЯ"</t>
  </si>
  <si>
    <t>Разом</t>
  </si>
  <si>
    <t>Виконавчий комітет Миколаївської міської ради</t>
  </si>
  <si>
    <t>Департамент праці та соціального захисту населення Миколаївської міської ради</t>
  </si>
  <si>
    <t>Управління з питань культури та охорони культурної спадщини Миколаївської міської ради</t>
  </si>
  <si>
    <t>Управління земельних ресурсів Миколаївської міської ради</t>
  </si>
  <si>
    <t>Управління містобудування та архітектури Миколаївської міської ради</t>
  </si>
  <si>
    <t>Департамент фінансів Миколаївської міської ради</t>
  </si>
  <si>
    <t>Покажчики з найменуванням вулиць</t>
  </si>
  <si>
    <t>503 шт.</t>
  </si>
  <si>
    <t>ФОП Петрушков</t>
  </si>
  <si>
    <t>Лавки</t>
  </si>
  <si>
    <t>40 од.</t>
  </si>
  <si>
    <t>Лавка зі спинкою</t>
  </si>
  <si>
    <t>35 шт.</t>
  </si>
  <si>
    <t>ФОП Хіврич В.Г.</t>
  </si>
  <si>
    <t>Територія Корабельного району</t>
  </si>
  <si>
    <t>Територія Корабельного району: КЖЕП-24, КП ДЄЗ "Пілот", КП ДЄЗ "Корабел", КП ДЄЗ "Океан", ДЮСОК, ОСББ по вул. Ольжича, 7а</t>
  </si>
  <si>
    <t>Господарчі товари</t>
  </si>
  <si>
    <t>20 шт</t>
  </si>
  <si>
    <t xml:space="preserve">ФОП Стрижиков </t>
  </si>
  <si>
    <t>Інформаційні таблички</t>
  </si>
  <si>
    <t>71 найменув.</t>
  </si>
  <si>
    <t>м. Миколаїв. Вул. Потьомкінська. 17.  кв. 48</t>
  </si>
  <si>
    <t>Комп'ютерна система АМD Office</t>
  </si>
  <si>
    <t>ФОП Вакар В.В.</t>
  </si>
  <si>
    <t>Багатофункціональний пристрій Canon IR 2520</t>
  </si>
  <si>
    <t>ТОВ "САНТАРЕКС"</t>
  </si>
  <si>
    <t>Департамент ПСЗН / вул. М.Морська, 19</t>
  </si>
  <si>
    <t>Персональний комп'ютер</t>
  </si>
  <si>
    <t>УСВіК Центрального району / вул.Декабристів, 25</t>
  </si>
  <si>
    <t>Комп'ютер  в зборі</t>
  </si>
  <si>
    <t>Багатофункціональний пристрій RICOH</t>
  </si>
  <si>
    <t>УСВіК Корабельного району / вул.Новобудівна, 1</t>
  </si>
  <si>
    <t>УСВіК Заводського району / вул.Морехідна, 9</t>
  </si>
  <si>
    <t>УСВіК Інгульського району / вул.Миколаївська, 26</t>
  </si>
  <si>
    <t>ТОВ "Сантарекс"</t>
  </si>
  <si>
    <t>ТОВ "Епіцентр К"</t>
  </si>
  <si>
    <t>БФП монохромний формату А3 KONIKA MINOLTA Bizhub 226S</t>
  </si>
  <si>
    <t>ФОП Буцно С.Г.</t>
  </si>
  <si>
    <t>Кондиціонер Sakata SIH-020SHDB/SOH-020VHDB</t>
  </si>
  <si>
    <t>ТОВ "Атмосфера-клімат"</t>
  </si>
  <si>
    <t>Кондиціонер Sakata SIH-035SHDB/SOH-035VHDB</t>
  </si>
  <si>
    <t>Стійка реєстратури</t>
  </si>
  <si>
    <t>ФОП Панов В.В.</t>
  </si>
  <si>
    <t>Холодильник</t>
  </si>
  <si>
    <t>ФОП Стоянов А.Л.</t>
  </si>
  <si>
    <t>Стерилізатор повітряний</t>
  </si>
  <si>
    <t>ФОП Усов О.О.</t>
  </si>
  <si>
    <t>Фотометр</t>
  </si>
  <si>
    <t>ФОП Бездітко П.О.</t>
  </si>
  <si>
    <t>Спірометр</t>
  </si>
  <si>
    <t>ФОП Пасічник В.А.</t>
  </si>
  <si>
    <t>Електрокардіограф</t>
  </si>
  <si>
    <t>ТОВ "ЗДРАВО"</t>
  </si>
  <si>
    <t>Індикатори глазного тиску</t>
  </si>
  <si>
    <t>Телевізор</t>
  </si>
  <si>
    <t>ТОВ "Комфі Трейд"</t>
  </si>
  <si>
    <t>Кондиціонер</t>
  </si>
  <si>
    <t>Прибиральна система</t>
  </si>
  <si>
    <t>ТОВ ЕКОМЕД</t>
  </si>
  <si>
    <t>Комп'ютер BUSINESS Intel Pentium/4Gb/120Gb/22'TFT</t>
  </si>
  <si>
    <t>ФОП Зубаєв Олександр Михайлович</t>
  </si>
  <si>
    <t>Кондиціонер Fujico ACF-09AH</t>
  </si>
  <si>
    <t>ФОП Таран Сергій Миколайович</t>
  </si>
  <si>
    <t>Кондиціонер Olmo OSH-14LD7W</t>
  </si>
  <si>
    <t>вул.Адміральська ,20</t>
  </si>
  <si>
    <t>ФОП Зубарєв О.М.</t>
  </si>
  <si>
    <t>БФП</t>
  </si>
  <si>
    <t>Струменевий принтер</t>
  </si>
  <si>
    <t>вул. Адміральська, 20</t>
  </si>
  <si>
    <t>диван</t>
  </si>
  <si>
    <t>ФОП Майорович</t>
  </si>
  <si>
    <t>54056
м. Миколаїв
пр. Миру, 50    Миколаївська
загальноосвітня школа І-ІІІ ступенів № 50 Миколаївської міської ради Миколаївської області</t>
  </si>
  <si>
    <t xml:space="preserve">машини для обробки даних (ноутбуки в комплекті) </t>
  </si>
  <si>
    <t>54029
м. Миколаїв
вул. Робоча, 8     Миколаївська
загальноосвітня школа І-ІІІ ступенів № 22 з поглибленим вивченням англійської мови
Миколаївської міської ради Миколаївської області</t>
  </si>
  <si>
    <t>54056
м. Миколаїв
вул. Космонавтів, 70    Миколаївська
загальноосвітня школа І-ІІІ ступенів № 20
Миколаївської міської ради Миколаївської області</t>
  </si>
  <si>
    <t>54018
м. Миколаїв
вул. Театральна, 41                                        Гімназія № 41
Миколаївської міської ради Миколаївської області</t>
  </si>
  <si>
    <t>54058
м. Миколаїв
вул. Лазурна, 48                                                     Гімназія № 4
Миколаївської міської ради Миколаївської області</t>
  </si>
  <si>
    <t>54025
м. Миколаїв
провулок  Парусний, 3-А             Миколаївська
загальноосвітня школа І-ІІІ ступенів № 51
Миколаївської міської ради Миколаївської області</t>
  </si>
  <si>
    <t>54050
м. Миколаїв
вул. Металургів, 97/1  Миколаївська
загальноосвітня школа І-ІІІ ступенів № 40
Миколаївської міської ради Миколаївської області</t>
  </si>
  <si>
    <t>54031
м. Миколаїв
вул. Космонавтів, 138-а      Миколаївська
загальноосвітня школа І-ІІІ ступенів № 56
Миколаївської міської ради Миколаївської області</t>
  </si>
  <si>
    <t>54038
м. Миколаїв
вул. Крилова, 42      Миколаївська
загальноосвітня школа І-ІІІ ступенів № 52
Миколаївської міської ради Миколаївської області</t>
  </si>
  <si>
    <t>Шафа архівна на4- двері</t>
  </si>
  <si>
    <t>Фоп Дрожжин І.М.</t>
  </si>
  <si>
    <t xml:space="preserve">Інформація про придбання основних засобів за 2018 рік по міському бюджету м. Миколаєва в розрізі головних розпорядників коштів </t>
  </si>
  <si>
    <t>Персональні компютери</t>
  </si>
  <si>
    <t>Компютер в зборі</t>
  </si>
  <si>
    <t>ФОП Новицький</t>
  </si>
  <si>
    <t>Управління праці ДПСЗН ММР / вул.Декабристів, 25</t>
  </si>
  <si>
    <t xml:space="preserve">Багатофункціональний пристрій </t>
  </si>
  <si>
    <t xml:space="preserve">Міська лікарня №1, м. Миколаїв, вул. 2 Екіпажна,4 </t>
  </si>
  <si>
    <t>Кисневі концентратори</t>
  </si>
  <si>
    <t>ТОВ Здраво</t>
  </si>
  <si>
    <t>Монітори пацієнта</t>
  </si>
  <si>
    <t xml:space="preserve">Мікроскоп </t>
  </si>
  <si>
    <t>ФОП Сиваєв О.К.</t>
  </si>
  <si>
    <t>Дефібрилятор</t>
  </si>
  <si>
    <t>Мікроскопи</t>
  </si>
  <si>
    <t>ФОП Шостка О.В.</t>
  </si>
  <si>
    <t>Міська дитяча лікарня №2 , м. Миколаїв, вул. Рюміна,5</t>
  </si>
  <si>
    <t>Сканер ультразвуковий діагностичний НS-40</t>
  </si>
  <si>
    <t>ТОВ "Медична дистриб'юторська компанія"</t>
  </si>
  <si>
    <t>Електрокардіограф, касетне обладнання, елекроенцефалограф</t>
  </si>
  <si>
    <t>ФОП Скоробагацька О.Д.</t>
  </si>
  <si>
    <t>Аналізатор електролітів</t>
  </si>
  <si>
    <t>ФОП Войтовська І.В.</t>
  </si>
  <si>
    <t>Міська лікарня №3, м.Миколаїв, вул.Космонавтів, 97</t>
  </si>
  <si>
    <t>Апарат штучної вентиляції легень</t>
  </si>
  <si>
    <t>ФОП Пасічник Ю.М.</t>
  </si>
  <si>
    <t>Міська лікарня №4, м. Миколаїв, вул. Ад,Макарова,1</t>
  </si>
  <si>
    <t>Стіл операційний</t>
  </si>
  <si>
    <t>ФОП Кисільов Ю.В.</t>
  </si>
  <si>
    <t>Апарат високочастотний елекрохірургічний, візок медичний для перевезення хворих</t>
  </si>
  <si>
    <t>Радіохвильовий елекрокоагулятор</t>
  </si>
  <si>
    <t>ФОП Сердюкова О.О.</t>
  </si>
  <si>
    <t>Стерилізатор паровий</t>
  </si>
  <si>
    <t>ТОВ "Полтава медобладнання"</t>
  </si>
  <si>
    <t>Стіл сексійний</t>
  </si>
  <si>
    <t>ФОП Савенко Д.В.</t>
  </si>
  <si>
    <t>Концентратор кисневий</t>
  </si>
  <si>
    <t>ПП "Адвентус"</t>
  </si>
  <si>
    <t>Камера для зберігання стерильних виробів</t>
  </si>
  <si>
    <t>ТОВ "Тотал Корпорейшн"</t>
  </si>
  <si>
    <t>Лікарня швидкої медичної допомоги, м. Миколаїв, вул. Корабелів,14-В</t>
  </si>
  <si>
    <t>Мікротом РМ-ЕКА, апарат для гістологічної обробки тканини</t>
  </si>
  <si>
    <t>ТОВ "ЕКА"</t>
  </si>
  <si>
    <t>ФОП Перьков Р.М.</t>
  </si>
  <si>
    <t>Операційно оглядова лямпа</t>
  </si>
  <si>
    <t>ФОП Іванов Д.С.</t>
  </si>
  <si>
    <t>Стіл операційний універсальний рентгенопрозорий</t>
  </si>
  <si>
    <t>ФОП Кісельова Л.П.</t>
  </si>
  <si>
    <t>Діагностичний автоматизований комплекс КАРДІО</t>
  </si>
  <si>
    <t>Міська лікрня №5, м. Миколаїв, просп. Богоявленський, 336</t>
  </si>
  <si>
    <t>Напівавтоматичний біохімічний аналізатор</t>
  </si>
  <si>
    <t>ФОП Архіпов М.В.</t>
  </si>
  <si>
    <t>ТОВ "Парус-М"</t>
  </si>
  <si>
    <t>Міський пологовий будинок №2, м.Миколаїв, вул. Будівельників,8</t>
  </si>
  <si>
    <t>Монітор пацієнта с модулем СО</t>
  </si>
  <si>
    <t>ТОВ "Сінекс"</t>
  </si>
  <si>
    <t>ТОВ "Здраво"</t>
  </si>
  <si>
    <t>Шприцевий насос</t>
  </si>
  <si>
    <t>ФОП Слободянюк А.П.</t>
  </si>
  <si>
    <t>Датчик конвексний для УЗД</t>
  </si>
  <si>
    <t>ФОП Дубровін О.П.</t>
  </si>
  <si>
    <t>Міський пологовий будинок №3, м. Миколаїв, вул. Київська,3</t>
  </si>
  <si>
    <t>Система калькоскопічна в стандартній комплектації</t>
  </si>
  <si>
    <t>Монітор пацієнта</t>
  </si>
  <si>
    <t>Інфузійні насоси</t>
  </si>
  <si>
    <t>Фетальні монітори укомплектований контролем матері</t>
  </si>
  <si>
    <t>Рецеркулятори бактерицидні</t>
  </si>
  <si>
    <t>ТОВ "Фарм-Лайн"</t>
  </si>
  <si>
    <t>Опромінювачі бактерицидні з таймером</t>
  </si>
  <si>
    <t>Міська дитяча поліклініка №3, м.Миколаїв, вул. Курортна,3</t>
  </si>
  <si>
    <t>Аналізатор гематологічний</t>
  </si>
  <si>
    <t>ТОВ "Хімлаборреактив"</t>
  </si>
  <si>
    <t>Мікроскоп</t>
  </si>
  <si>
    <t>ФОП Скоробагатько Г.Б.</t>
  </si>
  <si>
    <t>Міська дитяча полікілініка №4, м. Миколаїв, вул. Садова,30</t>
  </si>
  <si>
    <t>Комютерні системи в комплексі із програмним забезпеченням</t>
  </si>
  <si>
    <t>ФОП Заярський М.С.</t>
  </si>
  <si>
    <t xml:space="preserve">КНП ММР "ЦПМСД №1" м. Миколаїв, пров. Кобера,15А </t>
  </si>
  <si>
    <t>Принтери</t>
  </si>
  <si>
    <t>ФОП Дубенко В.В.</t>
  </si>
  <si>
    <t>ТОВ "Діавест енд Комплексні рішення"</t>
  </si>
  <si>
    <t>Ноутбуки</t>
  </si>
  <si>
    <t>Телевізори</t>
  </si>
  <si>
    <t>ФОП Захаров О.В.</t>
  </si>
  <si>
    <t>Проектор</t>
  </si>
  <si>
    <t xml:space="preserve">КНП ММР "ЦПМСД №2" м. Миколаїв, вул. Космонавтів,126 </t>
  </si>
  <si>
    <t>Телевізор та інтерактивний комплекс</t>
  </si>
  <si>
    <t>ФОП Мітрофанов Р.В.</t>
  </si>
  <si>
    <t>Багатофункціональний пристрій з картриджем</t>
  </si>
  <si>
    <t>ФОП Бондарь О.П.</t>
  </si>
  <si>
    <t>Персональні комп'ютери, ноутбук</t>
  </si>
  <si>
    <t>Кондиціонери</t>
  </si>
  <si>
    <t>ТОВ "Енергокомфорт"</t>
  </si>
  <si>
    <t xml:space="preserve">КНП ММР "ЦПМСД №3" м. Миколаїв, вул. Шосейная,128 </t>
  </si>
  <si>
    <t>Персональні комп'ютери в зборі</t>
  </si>
  <si>
    <t>ФОП Колодній В.М.</t>
  </si>
  <si>
    <t xml:space="preserve">Прибиральна система </t>
  </si>
  <si>
    <t>ТОВ "ЕКОМЕД"</t>
  </si>
  <si>
    <t>Лічильник</t>
  </si>
  <si>
    <t>ФОП Ерічак С.Д.</t>
  </si>
  <si>
    <t>Контейнер для збору ТВП</t>
  </si>
  <si>
    <t>ФОП Жорова М.А.</t>
  </si>
  <si>
    <t>Телемонітори</t>
  </si>
  <si>
    <t>Стерилізатор</t>
  </si>
  <si>
    <t>Сумки - укладки терапевта</t>
  </si>
  <si>
    <t>Холодильники</t>
  </si>
  <si>
    <t>ФОП Фадєєв О.В.</t>
  </si>
  <si>
    <t xml:space="preserve">КНП ММР "ЦПМСД №4" м. Миколаїв, вул. Адміральська,4 </t>
  </si>
  <si>
    <t>ФОП Митрофанов Р.В.</t>
  </si>
  <si>
    <t xml:space="preserve"> ФОП  Божко С.Д.</t>
  </si>
  <si>
    <t>БФУ  Canon Stnses</t>
  </si>
  <si>
    <t>ФОП Бондар  Т.А.</t>
  </si>
  <si>
    <t xml:space="preserve">Ноутбук Леново </t>
  </si>
  <si>
    <t>ФОП Бойчук Л.В.</t>
  </si>
  <si>
    <t xml:space="preserve">КНП ММР "ЦПМСД №5" /  м. Миколаїв вул.Привільна,41/1, вул. Привільна 41/3 </t>
  </si>
  <si>
    <t>ТОВ "Компаком"</t>
  </si>
  <si>
    <t>Комп'ютери в зборі</t>
  </si>
  <si>
    <t>Платіжний термінал</t>
  </si>
  <si>
    <t>Мобільні електрокардіографи з холтерами</t>
  </si>
  <si>
    <t>ТОВ "Кейс Телемедичних Технологій"</t>
  </si>
  <si>
    <t>Небулайзери</t>
  </si>
  <si>
    <t>ТОВ "Медичний центр"</t>
  </si>
  <si>
    <t>Холодильник для зберігання вакцин</t>
  </si>
  <si>
    <t>ФОП Леонов П.А.</t>
  </si>
  <si>
    <t>КНП ММР "ЦПМСД №6" м. Миколаїв, вул. Шосейна, 58</t>
  </si>
  <si>
    <t>ФОП Бойчук В.Л. </t>
  </si>
  <si>
    <t>ФОП Комаров Є.С.</t>
  </si>
  <si>
    <t>ТОВ"Сантарекс"</t>
  </si>
  <si>
    <t>Сумка мед.лікарська з діагностичним обладнанням</t>
  </si>
  <si>
    <t>Сумка-укладка спец.,укомплектована діагностичним обладнанням</t>
  </si>
  <si>
    <t>ФОП ВолонщиковаЛ.О. </t>
  </si>
  <si>
    <t xml:space="preserve">КНП ММР "ЦПМСД №7" /  м. Миколаїв просп. Богоявленський, 340/2 </t>
  </si>
  <si>
    <t>ПНДП "Аренос"</t>
  </si>
  <si>
    <t>Інтерактивні панелі</t>
  </si>
  <si>
    <t>ФОП Єлісєєв Д.Ю.</t>
  </si>
  <si>
    <t>КУ ММР "МІА Центр медичної статистики"</t>
  </si>
  <si>
    <t>ФОП Черниш</t>
  </si>
  <si>
    <t>ФОП Таран</t>
  </si>
  <si>
    <t>компютер</t>
  </si>
  <si>
    <t>СДЮШОР з велоспорту вул.Госпітальна 1</t>
  </si>
  <si>
    <t>велосипеди</t>
  </si>
  <si>
    <t>ФОП Ярошенко М.М.</t>
  </si>
  <si>
    <t>велосипед  спортивний трековий</t>
  </si>
  <si>
    <t>ФОП Проскура Д.В.</t>
  </si>
  <si>
    <t>велосипедиспортивний (шосейний-карбон)</t>
  </si>
  <si>
    <t>ФОП Зеленко  В.Л.</t>
  </si>
  <si>
    <t>СДЮШОР з фехтування вул.Пушкінська 11</t>
  </si>
  <si>
    <t>чохол з візком на два відділення  доп сумка</t>
  </si>
  <si>
    <t>ФОП Давидян І.Г.</t>
  </si>
  <si>
    <t>СДЮШОР з легкої атлетики  вул.Спортивна 1/1</t>
  </si>
  <si>
    <t>компютер в комплекті</t>
  </si>
  <si>
    <t>ФОП Новіцький Б.І.</t>
  </si>
  <si>
    <t>КДЮСШ " Комунарівець" пр.Героїв України 2/4</t>
  </si>
  <si>
    <t>веслувальний човен "Дракон"</t>
  </si>
  <si>
    <t>ФОП Євченко О.Г.</t>
  </si>
  <si>
    <t>човен-байдарка двійка</t>
  </si>
  <si>
    <t>ФОП Андреєв В.В.</t>
  </si>
  <si>
    <t>човен-каноє одиночка</t>
  </si>
  <si>
    <t>веслувальна дошка САП</t>
  </si>
  <si>
    <t>тренажер веслувальний</t>
  </si>
  <si>
    <t>тренажер вітрильний</t>
  </si>
  <si>
    <t>велотренажер</t>
  </si>
  <si>
    <t>ФОП Зізда О.П.</t>
  </si>
  <si>
    <t>сітка футбольна</t>
  </si>
  <si>
    <t>бек стоп "бейссбольний"</t>
  </si>
  <si>
    <t>КДЮСШ " Комунарівець" пр.Героїв України 2/5</t>
  </si>
  <si>
    <t>акустична система</t>
  </si>
  <si>
    <t>ФОП Палеха В.С.</t>
  </si>
  <si>
    <t>КДЮСШ " Комунарівець" пр.Героїв України 2/6</t>
  </si>
  <si>
    <t>підсилювач потужності</t>
  </si>
  <si>
    <t>КДЮСШ " Комунарівець" пр.Героїв України 2/7</t>
  </si>
  <si>
    <t>пульт мікшерний</t>
  </si>
  <si>
    <t>КДЮСШ " Україна"  вул.Спортивна 17</t>
  </si>
  <si>
    <t>тамплінні дошки  для сптрибків в воду</t>
  </si>
  <si>
    <t>ТОФ Атлетика Віва</t>
  </si>
  <si>
    <t>ДЮСШ №1 вул.Театральна 41-а</t>
  </si>
  <si>
    <t>ноутбук</t>
  </si>
  <si>
    <t>ложа гвинтова</t>
  </si>
  <si>
    <t>багатофункціональний силовий тренажер</t>
  </si>
  <si>
    <t>волейбольне електроне табло</t>
  </si>
  <si>
    <t>ДЮСШ №2 вул.Спортивна11</t>
  </si>
  <si>
    <t>напольне покриття для спортивногозалу</t>
  </si>
  <si>
    <t>ФОП Антоненко Г.Р.</t>
  </si>
  <si>
    <t>боксерська груша "Капля"</t>
  </si>
  <si>
    <t>ФОП Білоус О.А.</t>
  </si>
  <si>
    <t>ДЮСШ №5  вул.Приозерна 2</t>
  </si>
  <si>
    <t>сітка волейбольна</t>
  </si>
  <si>
    <t>Фоп Герескул А.С.</t>
  </si>
  <si>
    <t>сітка для пляжного волейболу</t>
  </si>
  <si>
    <t>силовий тренажер Максима Інтератлетика</t>
  </si>
  <si>
    <t>музичний центр</t>
  </si>
  <si>
    <t>СДЮШОР №6 вул.Олійника 11</t>
  </si>
  <si>
    <t>боксерський мішок</t>
  </si>
  <si>
    <t>ФОП Герескул А.С.</t>
  </si>
  <si>
    <t>ДЮСШ №7 вул.Артилерійська 20</t>
  </si>
  <si>
    <t>Центральний міський стадіон вул.Спортивна 1/1</t>
  </si>
  <si>
    <t>ФОП Романова Г.І.</t>
  </si>
  <si>
    <t>принтер</t>
  </si>
  <si>
    <t>ГО ФОК інвалідів " Вікторія" вул.Фрунзе 4</t>
  </si>
  <si>
    <t>крісло колісне для занять танцями</t>
  </si>
  <si>
    <t>Тов  "Танта  Плюс"</t>
  </si>
  <si>
    <t>ШВСМ вул. Інгульський узвіз 4</t>
  </si>
  <si>
    <t>човен</t>
  </si>
  <si>
    <t>ФОП Чеканов С.О.</t>
  </si>
  <si>
    <t xml:space="preserve">тренажер </t>
  </si>
  <si>
    <t>персональний компютер</t>
  </si>
  <si>
    <t>ТОВ Сантарекс</t>
  </si>
  <si>
    <t>багатофункціональний пристрій</t>
  </si>
  <si>
    <t>ПМВКП АДМ</t>
  </si>
  <si>
    <t>мультимедіа пректор</t>
  </si>
  <si>
    <t>ФОП Трушевський</t>
  </si>
  <si>
    <t>стійка для відеостіни</t>
  </si>
  <si>
    <t>відеостіна</t>
  </si>
  <si>
    <t>ФОП Грозов</t>
  </si>
  <si>
    <t>система пожежної сигналізації</t>
  </si>
  <si>
    <t>ФОП Сорочан</t>
  </si>
  <si>
    <t>машина маркувальна електронна</t>
  </si>
  <si>
    <t>ТОВ Альтаір і К</t>
  </si>
  <si>
    <t>кондиціонери</t>
  </si>
  <si>
    <t>ТОВ Атмосфера-клімат</t>
  </si>
  <si>
    <t>металодітектор</t>
  </si>
  <si>
    <t>ФОП Богаченко</t>
  </si>
  <si>
    <t>домафон</t>
  </si>
  <si>
    <t>ФОП Слизкоухий</t>
  </si>
  <si>
    <t>В.Чорновола,4/3</t>
  </si>
  <si>
    <t>Фільтр-поглинач ФПУ-200</t>
  </si>
  <si>
    <t>ТОВ «Спецтехпром»</t>
  </si>
  <si>
    <t>Рятувальний моторний човен</t>
  </si>
  <si>
    <t>ТОВ «УМС МАРІН»</t>
  </si>
  <si>
    <t xml:space="preserve">Дихальні апарати Drager PSS 4000 в комплекті </t>
  </si>
  <si>
    <t>ТОВ « Техніка для життя»</t>
  </si>
  <si>
    <t xml:space="preserve">Комплект для підключення постраждалого до дихального апарату  PSS 4000 </t>
  </si>
  <si>
    <t>ТОВ « Технологія для життя»</t>
  </si>
  <si>
    <t>Намет УСБ-56</t>
  </si>
  <si>
    <t>ФОП Новікова Н.В,</t>
  </si>
  <si>
    <t>Комп'ютер BUSINESS Intel Core i3</t>
  </si>
  <si>
    <t>ФОП Лозовенко Т.С.</t>
  </si>
  <si>
    <t>Лазерний принтер HP LaserJet</t>
  </si>
  <si>
    <t>Багатофункціональний пристрій i-SENSYS Canon</t>
  </si>
  <si>
    <t>ФОП Зубарєвь О.М.</t>
  </si>
  <si>
    <t>ФОП Козій В.Г.</t>
  </si>
  <si>
    <t>Кондиціонер Osaka</t>
  </si>
  <si>
    <t>ФОП Єгоренков О.В.</t>
  </si>
  <si>
    <t>Офісні меблі</t>
  </si>
  <si>
    <t>ФОП Пономаренко Т.Ю.</t>
  </si>
  <si>
    <t>Комп'ютер HP 260 G2 DM Intel Core</t>
  </si>
  <si>
    <t>ЦМБ ім. М.Л.Кропивницького ЦБС для дорослих м. Миколаєва, адреса: м.Миколаїв, вул. Потьомкінська,143-А</t>
  </si>
  <si>
    <t xml:space="preserve">періодичні видання на 2 піврічча 2018 року </t>
  </si>
  <si>
    <t>ПАТ Укрпошта</t>
  </si>
  <si>
    <t>книжкова продукція</t>
  </si>
  <si>
    <t>ФОП Сисуєв І.М.</t>
  </si>
  <si>
    <t>аудіокниги</t>
  </si>
  <si>
    <t>ФОП Гуляєва Л.С.</t>
  </si>
  <si>
    <t>електронні видання</t>
  </si>
  <si>
    <t>електронні видання (статистичний щорічник 2017)</t>
  </si>
  <si>
    <t>Головне управління статистики у Миколаївській області</t>
  </si>
  <si>
    <t>кондицінер б/ф 15</t>
  </si>
  <si>
    <t>ПП Кірток Д.А.</t>
  </si>
  <si>
    <t>брошурувальний-палітурний верстат для прошивки документів</t>
  </si>
  <si>
    <t>ФОП Любченко В.Ф.</t>
  </si>
  <si>
    <t>комп'ютерне обладнання</t>
  </si>
  <si>
    <t>Разом:</t>
  </si>
  <si>
    <t>Центральна міська бібліотека для дітей ім. Ш.Кобера і В.Хоменко, адреса: м.Миколаїв,  пр. Центральний, 173/4</t>
  </si>
  <si>
    <t>книги</t>
  </si>
  <si>
    <t>СПД Бабіч В.В.</t>
  </si>
  <si>
    <t>газети</t>
  </si>
  <si>
    <t>ПП фірма "ТЄПС &amp; Со"</t>
  </si>
  <si>
    <t>журнали</t>
  </si>
  <si>
    <t>вивіска світлодіодна "Бібліовулик"</t>
  </si>
  <si>
    <t>ФОП Крюкова О.О.</t>
  </si>
  <si>
    <t>ТОВ МП "Інвар"</t>
  </si>
  <si>
    <t>Дитяча музична школа № 1, адреса: м.Миколаїв, вул. Адміральська,9-11</t>
  </si>
  <si>
    <t>музичні інструменти</t>
  </si>
  <si>
    <t>ФОП Сущенко В П</t>
  </si>
  <si>
    <t>Дитяча музична школа № 2, адреса: м. Миколаїв, вул. Спаська 46/8</t>
  </si>
  <si>
    <t>ТОВ ІН-ДЖАЗ</t>
  </si>
  <si>
    <t xml:space="preserve">кондиціонер </t>
  </si>
  <si>
    <t>ФОП Таран М.Л.</t>
  </si>
  <si>
    <t>пилосос T 10/1 Adv (1.527-150)</t>
  </si>
  <si>
    <t>СПД-ФО Антонян Є.С.</t>
  </si>
  <si>
    <t>Дитяча музична школа №3, адреса: м.Миколаїв, вул. Г. Свиридова, 37</t>
  </si>
  <si>
    <t xml:space="preserve">комп'ютерна система </t>
  </si>
  <si>
    <t>ФОП Караяніді О.Є.</t>
  </si>
  <si>
    <t>Дитяча музична школа № 5, адреса: м.Миколаїв, вул. Дачна,50</t>
  </si>
  <si>
    <t>ТОВ "Еквіп Хаб"</t>
  </si>
  <si>
    <t>Дитяча музична школа № 6, адеса: м.Миколаїв, провул.Південний,16-а,</t>
  </si>
  <si>
    <t xml:space="preserve">телевізор </t>
  </si>
  <si>
    <t>ФОП Антоненко О.О.</t>
  </si>
  <si>
    <t>Дитяча музична школа №8, адреса: м.Миколаїв, вул.1-а Госпітальна,1</t>
  </si>
  <si>
    <t>Саксофон сопрано</t>
  </si>
  <si>
    <t>ФОП Бабошина В.</t>
  </si>
  <si>
    <t>Дитяча школа мистецтв №1, адреса: м. Миколаїв, вул. Сергія Цвєтка,17</t>
  </si>
  <si>
    <t>Дитяча школа мистецтв №2, адреса: м.Миколаїв, пр.Богоявленський.332</t>
  </si>
  <si>
    <t>ворота металеві в комплекті</t>
  </si>
  <si>
    <t>ФОП Панасенко О.О.</t>
  </si>
  <si>
    <t>Дитяча школа мистецтв №3, адреса: м.Миколаїв, вул. Лісова 5</t>
  </si>
  <si>
    <t>цифрове піаніно</t>
  </si>
  <si>
    <t>ФОП Зацаринний В.М.</t>
  </si>
  <si>
    <t>ММПК "Молодіжний", адреса: м.Миколаїв, вул. Театральна, буд. 1</t>
  </si>
  <si>
    <t>українські національні костюми</t>
  </si>
  <si>
    <t>ФОП Скіданова О.О.</t>
  </si>
  <si>
    <t>електромобіль</t>
  </si>
  <si>
    <t>ПП Вторіс</t>
  </si>
  <si>
    <t>звукопідсилююча апаратура</t>
  </si>
  <si>
    <t>ФОП Гордійчук Т.І.</t>
  </si>
  <si>
    <t>пульт</t>
  </si>
  <si>
    <t>ФОП Ретунський О.М.</t>
  </si>
  <si>
    <t>інструменти</t>
  </si>
  <si>
    <t>ФОП Остафінська Ю.В.</t>
  </si>
  <si>
    <t xml:space="preserve">лебідка сценічна </t>
  </si>
  <si>
    <t>ФОП Сущенко А.В.</t>
  </si>
  <si>
    <t>ФОП Сущенко В.П.</t>
  </si>
  <si>
    <t>освітлювальна апаратура</t>
  </si>
  <si>
    <t>генератор</t>
  </si>
  <si>
    <t>ФОП Вельгас А.О.</t>
  </si>
  <si>
    <t>комплект алюмінієвих металоконструкцій</t>
  </si>
  <si>
    <t>ФОП Міронов Г.Г.</t>
  </si>
  <si>
    <t>швейні машинки</t>
  </si>
  <si>
    <t>ФОП Войтенко А.А.</t>
  </si>
  <si>
    <t>комп'ютери та комп'ютерне обладнання</t>
  </si>
  <si>
    <t>ФОП Басов-Полтавцев</t>
  </si>
  <si>
    <t>тенти</t>
  </si>
  <si>
    <t>ПП Іванов Д.Є.</t>
  </si>
  <si>
    <t xml:space="preserve">Миколаївський міський палац культури та урочистих подій, адреса: м. Миколаїв, вул. Спаська,44 </t>
  </si>
  <si>
    <t>бандура у комплекті зі стійкою</t>
  </si>
  <si>
    <t>ФОП Бабошина В.В.</t>
  </si>
  <si>
    <t>ММПК "Корабельний", адреса: м.Миколаїв, пр.Богоявленський,328</t>
  </si>
  <si>
    <t>українські костюми</t>
  </si>
  <si>
    <t>ФОП Бондаренко</t>
  </si>
  <si>
    <t>Миколаївський міський палац культури і мистецтв, адреса: м.Миколаїв,  вул. Нікольська,54</t>
  </si>
  <si>
    <t>декорації</t>
  </si>
  <si>
    <t>ФОП Горбунова</t>
  </si>
  <si>
    <t>костюми</t>
  </si>
  <si>
    <t xml:space="preserve">акустична система </t>
  </si>
  <si>
    <t>ФОП Сущенко</t>
  </si>
  <si>
    <t>БУ ММР КІК ДМ " Казка", адреса: м.Миколаїв, вул.Декабристів ,38-а</t>
  </si>
  <si>
    <t>ТОВ "Техноцентр Маяк Софт"</t>
  </si>
  <si>
    <t>ФОП Крюк Н.О.</t>
  </si>
  <si>
    <t>Кульбакінський будинок культури, адреса: м. Миколаїв, вул. Райдужна, 38</t>
  </si>
  <si>
    <t>вишка-тура</t>
  </si>
  <si>
    <t xml:space="preserve">ФОП Кравченко Є І </t>
  </si>
  <si>
    <t>Малокорениський будинок культури, адреса: м. Миколаїв, вул. Клубна, 10</t>
  </si>
  <si>
    <t xml:space="preserve">ТОВ Лайт-Сервіс </t>
  </si>
  <si>
    <t>Великокорениський будинок культури, адреса: м. Миколаїв, вул. Миколаївських десантників, 4</t>
  </si>
  <si>
    <t xml:space="preserve">ФОП Гордійчук ТІ </t>
  </si>
  <si>
    <t>Матвіївський будинок культури, адреса: м. Миколаїв, вул. Матвіївська,1</t>
  </si>
  <si>
    <t xml:space="preserve">аккордеон </t>
  </si>
  <si>
    <t xml:space="preserve">ФОП Бабошина В В </t>
  </si>
  <si>
    <t>Тернівський будинок культури, адреса: м. Миколаїв, вул. Софіївська, 18</t>
  </si>
  <si>
    <t xml:space="preserve">ФОП Макаренко А С </t>
  </si>
  <si>
    <t>Централізована бухгалтерія, адреса: м.Миколаїв, вул. Фалеєвська, 22/12</t>
  </si>
  <si>
    <t>багатофункціональні пристрії</t>
  </si>
  <si>
    <t>ФОП Антоненко О О</t>
  </si>
  <si>
    <t>Муніципальний театр-студія естрадної пісні для дітей, юнацтва та молоді, адреса: м. Миколаїв, вул. Спаська, 46</t>
  </si>
  <si>
    <t xml:space="preserve">мікрофони </t>
  </si>
  <si>
    <t>ФОП Гордійчук ТІ</t>
  </si>
  <si>
    <t>Міський методичний центр та клубної роботи, адреса: м.Миколаїв, вул. Фалеєвська, 22 /12</t>
  </si>
  <si>
    <t xml:space="preserve">ФОП Шалахман В.Г. </t>
  </si>
  <si>
    <t xml:space="preserve">ФОП Петренко О М </t>
  </si>
  <si>
    <t>Управління з питань культури та охорони культурної спадщини, адреса: м. Миколаїв, вул. Адміральська, 20</t>
  </si>
  <si>
    <t xml:space="preserve">меморіальні дошки  </t>
  </si>
  <si>
    <t>ФОП Іваницький А В</t>
  </si>
  <si>
    <t>ТОВ Приватбуд</t>
  </si>
  <si>
    <t>бронзова монументально-декоративна скульптурна композиція «Хлопчик-рибачок»</t>
  </si>
  <si>
    <t xml:space="preserve">ПП Скульптура </t>
  </si>
  <si>
    <t xml:space="preserve">світлова конструкція </t>
  </si>
  <si>
    <t>ТОВ Люм'єр Україна</t>
  </si>
  <si>
    <t>Модульна конструкція - архітектурна модель (макет) споруди: Водонапірна башта 1907 р. інж. В.Г.Шухов</t>
  </si>
  <si>
    <t xml:space="preserve">ТОВ Вельбой </t>
  </si>
  <si>
    <t>новорічна святкова декорація "Вечори на хуторі біля Диканьки"</t>
  </si>
  <si>
    <t xml:space="preserve">ФОП Пільтєєва М В </t>
  </si>
  <si>
    <t xml:space="preserve">Ростова лялька </t>
  </si>
  <si>
    <t xml:space="preserve">ФОП Бондаренко Є Є </t>
  </si>
  <si>
    <t xml:space="preserve">Штучна ялинка ELKC2 з ілюмінацією (в комплекті з арками та металевою огорожою) </t>
  </si>
  <si>
    <t xml:space="preserve">Світлодіодна новорічна іллюмінація </t>
  </si>
  <si>
    <t xml:space="preserve">ФОП Біла Т О </t>
  </si>
  <si>
    <t xml:space="preserve">Лавка зі спинкою </t>
  </si>
  <si>
    <t>12 шт.</t>
  </si>
  <si>
    <t>вул.Погранична,9</t>
  </si>
  <si>
    <t xml:space="preserve">Придбання  персональних комп’ютерів </t>
  </si>
  <si>
    <t>5шт.</t>
  </si>
  <si>
    <t>Придбання  газових котлів з монтажем</t>
  </si>
  <si>
    <t>3 шт.</t>
  </si>
  <si>
    <t>ФОП Нужний С.М.</t>
  </si>
  <si>
    <t>Придбання GPRS модем ТБК з монтажем</t>
  </si>
  <si>
    <t>1 шт.</t>
  </si>
  <si>
    <t>вул.Озерна,12</t>
  </si>
  <si>
    <t xml:space="preserve">Стілець </t>
  </si>
  <si>
    <t>6 шт.</t>
  </si>
  <si>
    <t>ФОП Щербина С.М.</t>
  </si>
  <si>
    <t>Стіл</t>
  </si>
  <si>
    <t>2 шт.</t>
  </si>
  <si>
    <t>ФОП Анічкін В.В.</t>
  </si>
  <si>
    <t>Шафа</t>
  </si>
  <si>
    <t>ПП "Югтепломер-Сервіс"</t>
  </si>
  <si>
    <t>54017   м. Миколаїв           вул. Соборна, 13/11                                                 Дошкільний навчальний заклад № 53 «Струмочок» м.Миколаєва</t>
  </si>
  <si>
    <t xml:space="preserve">придбання кліматичного, технологічного, музичного обладнання, оргтехніки, малих архітектурних форм для облаштування дитячого та спортивного майданчику для дошкільного навчального закладу № 53 м. Миколаєва                                                                                           ( сушильна машина, пральна машина ) </t>
  </si>
  <si>
    <t>ФОП Бурчак-Абрамович К.Д.</t>
  </si>
  <si>
    <t>54039
м. Миколаїв
вул. 1-ша Екіпажна, 2    Миколаївська
загальноосвітня школа І-ІІІ ступенів № 12 Миколаївської міської ради Миколаївської області</t>
  </si>
  <si>
    <t xml:space="preserve">меблі для кухні та кухонне обладнання                                                                              </t>
  </si>
  <si>
    <t>ФОП Стефанович Т.В.</t>
  </si>
  <si>
    <t>54002
м. Миколаїв, вул. Погранична, 143                                                Миколаївська
загальноосвітня школа І-ІІІ ступенів №36
Миколаївської міської ради Миколаївської області</t>
  </si>
  <si>
    <t xml:space="preserve">вивіска підсвічувана  </t>
  </si>
  <si>
    <t>ФОП Чубов М.М.</t>
  </si>
  <si>
    <t xml:space="preserve">шафа медична                                                                                             </t>
  </si>
  <si>
    <t xml:space="preserve">шафа каталожна для бібліотеки                                                               </t>
  </si>
  <si>
    <t xml:space="preserve">кондиціонери (внутрішній та зовнішній блок)     </t>
  </si>
  <si>
    <t>ФОП Петренко О.М.</t>
  </si>
  <si>
    <t xml:space="preserve">м'який модуль "Сухий басейн-Доміно" з кульками   </t>
  </si>
  <si>
    <t>ФОП Тищенко Т.С.</t>
  </si>
  <si>
    <t xml:space="preserve">інтерактивний комплекс Тип 1 (інтерактивна дошка, проектор, кріплення до проектору, комплект кабелів)                              </t>
  </si>
  <si>
    <t>ТОВ "Санор"</t>
  </si>
  <si>
    <t xml:space="preserve">підсилювач   до кабінету музики </t>
  </si>
  <si>
    <t xml:space="preserve">шкільні меблі                                                                           </t>
  </si>
  <si>
    <t>ФОП Ткаченко О.І.</t>
  </si>
  <si>
    <t xml:space="preserve">кондиціонери </t>
  </si>
  <si>
    <t>ФОП Кондратьева А.О.</t>
  </si>
  <si>
    <t>холодильник</t>
  </si>
  <si>
    <t>м'ясорубка</t>
  </si>
  <si>
    <t>54030   м. Миколаїв                                           вул. Терасна, 12а                                                 Дошкільний навчальний заклад № 74 «Якорьок» м.Миколаєва</t>
  </si>
  <si>
    <t>лічильники теплові</t>
  </si>
  <si>
    <t>54034   м. Миколаїв                                           пр. Богоявленський, 20-А                                                 Дошкільний навчальний заклад № 82 «Лебідь» м.Миколаєва</t>
  </si>
  <si>
    <t>54001   м. Миколаїв                                           вул.Макарова, 62-а                                                 Дошкільний навчальний заклад № 128 «Сонечко» м.Миколаєва</t>
  </si>
  <si>
    <t xml:space="preserve">сковорода промислова, нейтральні елементи  </t>
  </si>
  <si>
    <t>54055
м. Миколаїв, вул. 1 Слобідська, 42                                                Миколаївська
загальноосвітня школа І-ІІІ ступенів №31
Миколаївської міської ради Миколаївської області</t>
  </si>
  <si>
    <t>проектори</t>
  </si>
  <si>
    <t>синтезатор</t>
  </si>
  <si>
    <t>ФОП Акімкін О.Г.</t>
  </si>
  <si>
    <t xml:space="preserve">підсилювач трансляційний </t>
  </si>
  <si>
    <t xml:space="preserve">інтерактивна дошка                        </t>
  </si>
  <si>
    <t>залишок за бюджетні кошти</t>
  </si>
  <si>
    <t xml:space="preserve">за плиту газову з духовкою  </t>
  </si>
  <si>
    <t>ТОВ ОРВП "Продтовари"</t>
  </si>
  <si>
    <t>54036 м. Миколаїв                        вул. Олександра Матросова, 2                        Миколаївська
загальноосвітня школа І-ІІІ ступенів № 61
Миколаївської міської ради Миколаївської області</t>
  </si>
  <si>
    <t>54003
м. Миколаїв, вул.Потьомкінська, 147-А                                                                                               Миколаївський
муніципальний колегіум імені Володимира Дмитровича Чайки
Миколаївської міської ради Миколаївської області</t>
  </si>
  <si>
    <t xml:space="preserve">інтерактивний комплекс Тип 2 (інтерактивна дошка, проектор, аудіо система, кріплення до проектору, комплект кабелів)                                        </t>
  </si>
  <si>
    <t>54030
м. Миколаїв
вул. Нікольська, 34 Перша українська гімназія імені Миколи Аркаса 
Миколаївської міської ради Миколаївської області</t>
  </si>
  <si>
    <t>54052
м. Миколаїв
прт. Корабелів, 12/1  Дитячий центр позашкільної роботи Корабельного району м.Миколаєва</t>
  </si>
  <si>
    <t xml:space="preserve">54034
м.Миколаїв                                            вул. Шкільна, 5      Міська станція юних техніків                    </t>
  </si>
  <si>
    <t xml:space="preserve"> проектор       </t>
  </si>
  <si>
    <t xml:space="preserve"> інтерактивна  дошка                                                                                                            </t>
  </si>
  <si>
    <t>54001
м. Миколаїв
вул. Адміральська, 31   Палац творчості учнів</t>
  </si>
  <si>
    <t>54003 м. Миколаїв пр. Центральний,166                                                  Будинок вчителя</t>
  </si>
  <si>
    <t>54001
м. Миколаїв
вул. Адміральська, 31   Науково-педагогічна бібліотека</t>
  </si>
  <si>
    <t>54017 м. Миколаїв вул.Громадянська, 48 Б Дошкільний навчальний заклад № 77 санаторного типу м. Миколаєва</t>
  </si>
  <si>
    <t>гойдалка-балансир "Машинка" КВ-4.02</t>
  </si>
  <si>
    <t>ФОП Ляшенко І.О.</t>
  </si>
  <si>
    <t>будинок-альтанка (рахівниця) DB-4.01</t>
  </si>
  <si>
    <t>гойдалка на пружині "Дельфін" КР-4.08</t>
  </si>
  <si>
    <t>54052 м. Миколаїв пр-т Корабелів, 22 Дошкільний навчальний заклад № 101  "Дружба"  м.Миколаєва</t>
  </si>
  <si>
    <t>меблева стінка для зберігання методичної літератури</t>
  </si>
  <si>
    <t>ФОП "Асатрян"</t>
  </si>
  <si>
    <t>54042 м.Миколаїв                       вул. Передова, 11-А Миколаївська
загальноосвітня школа І-ІІІ ступенів № 19
Миколаївської міської ради Миколаївської області</t>
  </si>
  <si>
    <t>навчальне обладнання та приладдя: цифрова лабораторія для вчителя, цифрова лабораторія для учня</t>
  </si>
  <si>
    <t>ТОВ "Інтер-Системс"</t>
  </si>
  <si>
    <t>телевізор</t>
  </si>
  <si>
    <t>ТОВ "СІ ЕН ТІ Трейд"</t>
  </si>
  <si>
    <t xml:space="preserve">персональний комп'ютер </t>
  </si>
  <si>
    <t>ФОП Черниш М.В.</t>
  </si>
  <si>
    <t xml:space="preserve"> інтерактивний монітор</t>
  </si>
  <si>
    <t>комплект конструктора "Boteon Education Level 2"для розвитку учнів у сфері програмування</t>
  </si>
  <si>
    <t>ООО "Інститут нейротехнологій"Ботеон"</t>
  </si>
  <si>
    <t>ноутбуки</t>
  </si>
  <si>
    <t xml:space="preserve">багатофункціональний пристрій </t>
  </si>
  <si>
    <t>ФОП Карбовський Ю.В.</t>
  </si>
  <si>
    <t>54052 м.Миколаїв вул. Айвазовського, 8 Миколаївська
загальноосвітня школа І-ІІІ ступенів№1 імені Олега Ольжича</t>
  </si>
  <si>
    <t>ноутбук Acer Aspire Aspire ES15 ES1-533</t>
  </si>
  <si>
    <t>СПД-ФО Свербиус Олег Юрійович</t>
  </si>
  <si>
    <t>багатофункціональний пристрій Canon MF 3010</t>
  </si>
  <si>
    <t>54056 м.Миколаїв                       вул. Китобоїв, 3-Б Миколаївська
загальноосвітня школа І-ІІІ ступенів № 11
Миколаївської міської ради Миколаївської області</t>
  </si>
  <si>
    <t>ноутбуки та принтер (багатофункціональний пристрій )</t>
  </si>
  <si>
    <t>ФОП Єрмоленко К.Ю.</t>
  </si>
  <si>
    <t>54034 м.Миколаїв вул.Олійника,36 Миколаївська спеціалізована школа І- ІІІ ступенів мистецтв і прикладних ремесел експериментальний навчальний заклад всеукраїнського рівня «Академія дитячої творчості»
Миколаївської міської ради Миколаївської області</t>
  </si>
  <si>
    <t>меблі (модульні конструкції,корпусні) в учбові кабінети</t>
  </si>
  <si>
    <t>ПП ТК Ренесанс</t>
  </si>
  <si>
    <t>ноутбук в початкову школу</t>
  </si>
  <si>
    <t>ФОП Верба О.С.</t>
  </si>
  <si>
    <t xml:space="preserve">багатофункціональний пристрій Canon 3   </t>
  </si>
  <si>
    <t>радіосистема з наголовним мікрофоном</t>
  </si>
  <si>
    <t>54001 м.Миколаїв вул. Адміральська,24 Миколаївська гімназія №2 Миколаївської міської ради Миколаївської області</t>
  </si>
  <si>
    <t>ФОП БожкоС.Д.</t>
  </si>
  <si>
    <t>безпровідна 2-х канальна мікрофонна система</t>
  </si>
  <si>
    <t>ФОП Чупина Є.О.</t>
  </si>
  <si>
    <t xml:space="preserve">54056
м. Миколаїв
пр.Миру, 21-В    Миколаївський спеціальний навчально-виховний комплекс  для дітей із зниженим зором 
Інгульський р-н
</t>
  </si>
  <si>
    <t xml:space="preserve"> персональний комп'ютер</t>
  </si>
  <si>
    <t>54003 м. Миколаїв пр. Центральний,166                                                 Науково-методичний центр</t>
  </si>
  <si>
    <t>проектор</t>
  </si>
  <si>
    <t>кондиціонер</t>
  </si>
  <si>
    <t>ФОП Анохіна Н.В.</t>
  </si>
  <si>
    <t>54003
м. Миколаїв
вул. Погранична, 114    Миколаївська
загальноосвітня школа І-ІІІ ступенів № 3 Миколаївської міської ради Миколаївської області</t>
  </si>
  <si>
    <t>54017
м. Миколаїв
вул. Мала Морська, 78    Миколаївська
загальноосвітня школа І-ІІІ ступенів № 4 Миколаївської міської ради Миколаївської області</t>
  </si>
  <si>
    <t>54038
м. Миколаїв
вул. Курортна, 2-А    Миколаївська
загальноосвітня школа І-ІІІ ступенів № 6 Миколаївської міської ради Миколаївської області</t>
  </si>
  <si>
    <t>мультимедійний проектор</t>
  </si>
  <si>
    <t>54001
м. Миколаїв
вул. Потьомкінська, 45/47    Миколаївська
загальноосвітня школа І-ІІІ ступенів № 7 Миколаївської міської ради Миколаївської області</t>
  </si>
  <si>
    <t>54017
м. Миколаїв
пр. Центральний, 84    Миколаївська
загальноосвітня школа І-ІІІ ступенів № 13 Миколаївської міської ради Миколаївської області</t>
  </si>
  <si>
    <t>54030
м. Миколаїв
вул. Потьомкінська, 22-а    Миколаївська
загальноосвітня школа І-ІІІ ступенів № 15 Миколаївської міської ради Миколаївської області</t>
  </si>
  <si>
    <t>54017
м. Миколаїв, вул. Лягіна, 28                                                Миколаївська
загальноосвітня школа І-ІІІ ступенів №34
Миколаївської міської ради Миколаївської області</t>
  </si>
  <si>
    <t>шафа витяжна</t>
  </si>
  <si>
    <t>ванна мийна</t>
  </si>
  <si>
    <t>54030
м. Миколаїв, вул. Нікольська, 6                                                Миколаївська
загальноосвітня школа І-ІІІ ступенів №39
Миколаївської міської ради Миколаївської області</t>
  </si>
  <si>
    <t>54031
м. Миколаїв
вул. Електронна, 73  Миколаївська
загальноосвітня школа І-ІІІ ступенів № 42
Миколаївської міської ради Миколаївської області</t>
  </si>
  <si>
    <t>54050
м. Миколаїв
прт. Богоявленський, 291  Миколаївська
загальноосвітня школа І-ІІІ ступенів № 43
Миколаївської міської ради Миколаївської області</t>
  </si>
  <si>
    <t>54037
м. Миколаїв
вул. Знаменська, 2/6  Миколаївська
загальноосвітня школа І-ІІІ ступенів № 44
Миколаївської міської ради Миколаївської області</t>
  </si>
  <si>
    <t>54018
м. Миколаїв
вул.4-а  Повздовжня, 10  Миколаївська
загальноосвітня школа І-ІІІ ступенів № 45
Миколаївської міської ради Миколаївської області</t>
  </si>
  <si>
    <t>54018
м. Миколаїв
вул.4-а  Повздовжня, 10  Миколаївська
загальноосвітня школа І-ІІІ ступенів № 46
Миколаївської міської ради Миколаївської області</t>
  </si>
  <si>
    <t>54050
м. Миколаїв, вул. Торгова, 72                                                Миколаївська
загальноосвітня школа І-ІІІ ступенів №47
Миколаївської міської ради Миколаївської області</t>
  </si>
  <si>
    <t>54052
м. Миколаїв, вул. Генерала Попеля, 164                                                Миколаївська
загальноосвітня школа І-ІІІ ступенів №48
Миколаївської міської ради Миколаївської області</t>
  </si>
  <si>
    <t>54025
м. Миколаїв
пров. Парусний, 3-А    Миколаївська
загальноосвітня школа І-ІІІ ступенів № 51 Миколаївської міської ради Миколаївської області</t>
  </si>
  <si>
    <t>54003
м. Миколаїв
вул.Поьомкінська, 154      Миколаївська
загальноосвітня школа І-ІІІ ступенів № 53
Миколаївської міської ради Миколаївської області</t>
  </si>
  <si>
    <t>54052
м. Миколаїв
прт.Корабелів, 10      Миколаївська
загальноосвітня школа І-ІІІ ступенів № 54
Миколаївської міської ради Миколаївської області</t>
  </si>
  <si>
    <t>54031
м. Миколаїв
вул. Космонавтів, 138а      Миколаївська
загальноосвітня школа І-ІІІ ступенів № 56
Миколаївської міської ради Миколаївської області</t>
  </si>
  <si>
    <t>54058
м. Миколаїв
вул.Лазурная, 46      Миколаївська
загальноосвітня школа І-ІІІ ступенів № 57
Миколаївської міської ради Миколаївської області</t>
  </si>
  <si>
    <t>54001 м.Миколаїв вул. Адміральська,24 Миколаївська
спеціалізована школа І ступенів № 59 з поглибленим вивченням англійської мови з 1 класу
Миколаївської міської ради Миколаївської області</t>
  </si>
  <si>
    <t>54036
м. Миколаїв
вул. Чорноморська, 1      Миколаївська
загальноосвітня школа І-ІІІ ступенів № 60
Миколаївської міської ради Миколаївської області</t>
  </si>
  <si>
    <t>54036
м. Миколаїв
вул. Олександра Матросова, 2      Миколаївська
загальноосвітня школа І-ІІІ ступенів № 61
Миколаївської міської ради Миколаївської області</t>
  </si>
  <si>
    <t>540436
м. Миколаїв
вул. Архітектора Старова, 6-Г      Миколаївська
загальноосвітня школа І-ІІІ ступенів № 64
Миколаївської міської ради Миколаївської області</t>
  </si>
  <si>
    <t>540458
м. Миколаїв
вул. Лазурная, 48      Миколаївська
загальноосвітня школа І-ІІІ ступенів № 65
Миколаївської міської ради Миколаївської області</t>
  </si>
  <si>
    <t>настільна камера</t>
  </si>
  <si>
    <t xml:space="preserve">54001
м. Миколаїв, вул.Інженерна, 3                                                                                               Миколаївський
управління освітиМиколаївської міської ради </t>
  </si>
  <si>
    <t>персональний комп'ютер</t>
  </si>
  <si>
    <t xml:space="preserve">ноутбуки в комплекті </t>
  </si>
  <si>
    <t>моноблоки</t>
  </si>
  <si>
    <t>54003
м. Миколаїв
пр. Центральний, 166   Науково-методичний центр</t>
  </si>
  <si>
    <t>54034
м. Миколаїв
вул. Шкільна, 5   Міська станція юних техніків</t>
  </si>
  <si>
    <t xml:space="preserve">картоплечистка, машина для переробки овочів </t>
  </si>
  <si>
    <t>54037
м. Миколаїв
вул. Свободна, 38    Миколаївська
загальноосвітня школа І-ІІІ ступенів № 14 Миколаївської міської ради Миколаївської області</t>
  </si>
  <si>
    <t>57157
Мала Корениха
вул. Молдавська, 7    Миколаївська
загальноосвітня школа І-ІІІ ступенів № 21 Миколаївської міської ради Миколаївської області</t>
  </si>
  <si>
    <t xml:space="preserve">електролічильник МТХ 3G30. DH.4L1-DOG4 5-100A 380B   реле багатотарифний с   GSM                                            </t>
  </si>
  <si>
    <t>ФОП Оглобінський С.А.</t>
  </si>
  <si>
    <t>54050
м. Миколаїв
вул. Гетьмана Сагайдачного, 124    Миколаївська
загальноосвітня школа І-ІІІ ступенів № 29 Миколаївської міської ради Миколаївської області</t>
  </si>
  <si>
    <t xml:space="preserve">спортінвентар для фітнесу </t>
  </si>
  <si>
    <t>ФОП Білоус В.О.</t>
  </si>
  <si>
    <t xml:space="preserve">інвентар для фітнесу </t>
  </si>
  <si>
    <t xml:space="preserve">холодильна вітрина  </t>
  </si>
  <si>
    <t xml:space="preserve">м'ясорубка </t>
  </si>
  <si>
    <t xml:space="preserve">щити   баскетбольні  </t>
  </si>
  <si>
    <t>54018
м. Миколаїв   вул. Театральна, 41                                        Гімназія № 41
Миколаївської міської ради Миколаївської області</t>
  </si>
  <si>
    <t>54056
м. Миколаїв, пр.Миру, 23-Г                                       Миколаївський   Юридичний ліцей
Миколаївської міської ради Миколаївської області</t>
  </si>
  <si>
    <t>54036 м.Миколаїв  вул. Гастело, 14-А                                         Дошкільний навчальний заклад № 92  "Світлячок"  м.Миколаєва</t>
  </si>
  <si>
    <t xml:space="preserve">гірка "Дракоша",  " Лев",  " Пташка" </t>
  </si>
  <si>
    <t>ТОВ "Ник-Буд"</t>
  </si>
  <si>
    <t xml:space="preserve">54003                                   м. Миколаїв                        вул. Чкалова, 118-А                                             Дошкільний навчальний заклад № 2 «Берізка» м.Миколаєва </t>
  </si>
  <si>
    <t xml:space="preserve">пральна-сушильна машина для ДНЗ № 2   </t>
  </si>
  <si>
    <t xml:space="preserve">гірка "Слоненя",  тематичний елемент "Машинка" </t>
  </si>
  <si>
    <t>54003
м. Миколаїв 
вул. Колодязна, 9                                                                                                  Дошкільний навчальний заклад № 29 «Саманта» м.Миколаєва</t>
  </si>
  <si>
    <t xml:space="preserve">електролічильники МТХ 3G30. DH.4L1-DOG4 5-100A 380B   реле багатотарифний с   GSM                                     </t>
  </si>
  <si>
    <t>ФОП Гончаренко О.А.</t>
  </si>
  <si>
    <t>54018   м. Миколаїв           вул. Космонавтов, 56                                                 Дошкільний навчальний заклад № 50 «Дельфін» м.Миколаєва</t>
  </si>
  <si>
    <t xml:space="preserve">холодильник  побутовий </t>
  </si>
  <si>
    <t xml:space="preserve">плита електрична </t>
  </si>
  <si>
    <t xml:space="preserve">шафа холодильна  </t>
  </si>
  <si>
    <t>54034    м. Миколаїв    прт. Богоявленський, 24/1                                                           Дошкільний навчальний заклад № 93 «Ювілейний» м.Миколаєва</t>
  </si>
  <si>
    <t>54056 м.Миколаїв вул. Театральна, 51-А     Дошкільний навчальний заклад № 37  "Казка" м.Миколаєва</t>
  </si>
  <si>
    <t xml:space="preserve">холодильник  </t>
  </si>
  <si>
    <t>54028 м. Миколаїв    вул. Космонавтів, 67А                                                                 Дошкільний навчальний заклад № 95 «Бджілка» м.Миколаєва</t>
  </si>
  <si>
    <t xml:space="preserve">електролічильник МТХ 3G30. DH.4L1-DOG4 5-100A 380B   реле багатотарифний с   GSM                                      </t>
  </si>
  <si>
    <t>54052  м. Миколаїв   пр. Корабелів, 4-А                                        Дошкільний навчальний заклад № 111 «Буратіно» м.Миколаєва</t>
  </si>
  <si>
    <t xml:space="preserve">морозильна камера </t>
  </si>
  <si>
    <t>ФОП Капінус Т.М.</t>
  </si>
  <si>
    <t xml:space="preserve">тематичний елемент "Катерок", пісочниця " Квітка",  " Метелик"  </t>
  </si>
  <si>
    <t xml:space="preserve">тематичний елемент "Паровозик" </t>
  </si>
  <si>
    <t xml:space="preserve">базовий набір LEGO образовательная версія , електродвигун модель, комплект лабораторний "Електрика и магнетизм"  </t>
  </si>
  <si>
    <t>ДП "Квант" ПрАТ "Електровимірювач"</t>
  </si>
  <si>
    <t xml:space="preserve">лічильник води для ЗОШ № 40 </t>
  </si>
  <si>
    <t>ПП "Торгова Компанія "Южная карта"</t>
  </si>
  <si>
    <t xml:space="preserve"> проектор ( ЗОШ № 36) </t>
  </si>
  <si>
    <t xml:space="preserve"> ноутбук в комплекті</t>
  </si>
  <si>
    <t>54038
м. Миколаїв, вул. Крилова, 12/6                                               Миколаївська
загальноосвітня школа І-ІІІ ступенів №17
Миколаївської міської ради Миколаївської області</t>
  </si>
  <si>
    <t xml:space="preserve"> ноутбук в комплекті </t>
  </si>
  <si>
    <t xml:space="preserve">БФП Тип 6 HP Color LaserJet Pro M180n   </t>
  </si>
  <si>
    <t>54058   м. Миколаїв     вул. Лазурна,46                                             Миколаївська
загальноосвітня школа І-ІІІ ступенів № 57
Миколаївської міської ради Миколаївської області</t>
  </si>
  <si>
    <t>54020  м. Миколаїв вул.Защука, 2А                                                                 Миколаївська
загальноосвітня школа І-ІІІ ступенів № 25
Миколаївської міської ради Миколаївської області</t>
  </si>
  <si>
    <t>54018   м. Миколаїв  вул. Чайковського, 30Миколаївська
загальноосвітня школа І-ІІІ ступенів № 28
Миколаївської міської ради Миколаївської області</t>
  </si>
  <si>
    <t xml:space="preserve">БФП Тип 6 HP Color LaserJet Pro M180n    </t>
  </si>
  <si>
    <t xml:space="preserve">БФП Тип 6 HP Color LaserJet Pro M180n  </t>
  </si>
  <si>
    <t>54034   м. Миколаїв  вул. Чайковського, 11А                  Миколаївська
загальноосвітня школа І-ІІІ ступенів № 26
Миколаївської міської ради Миколаївської області</t>
  </si>
  <si>
    <t>54038
м. Миколаїв, вул. Дачна, 2                                                               Миколаївська
загальноосвітня школа І-ІІІ ступенів №18
Миколаївської міської ради Миколаївської області</t>
  </si>
  <si>
    <t>54007 м. Миколаїв  вул. Квітнева, 50                                                                                                 Миколаївська
загальноосвітня школа І-ІІІ ступенів № 30
Миколаївської міської ради Миколаївської області</t>
  </si>
  <si>
    <t>57156    м. Миколаїв  Велика Корениха   вул.Гарнізонна, 10                                           Миколаївська  загальноосвітня школа І-ІІІ ступенів № 23 Миколаївської міської ради Миколаївської області</t>
  </si>
  <si>
    <t xml:space="preserve">54003 м. Миколаїв, вул.Потьомкінська, 147-А                     Миколаївський муніципальний колегіум імені Володимира Дмитровича Чайки Миколаївської міської ради Миколаївської області              </t>
  </si>
  <si>
    <t xml:space="preserve">цифровий вимірювальний комплекс  </t>
  </si>
  <si>
    <t xml:space="preserve">54034 м. Миколаїв,  пр.Богоявленський, 20б      Миколаївська загальноосвітня школа І-ІІІ ступенів № 10 Миколаївської міської ради Миколаївської області       </t>
  </si>
  <si>
    <t xml:space="preserve">54056     м. Миколаїв     вул.Христо Ботєва, 41    Миколаївська
загальноосвітня школа І-ІІІ ступенів № 16
Миколаївської міської ради Миколаївської області  </t>
  </si>
  <si>
    <t>54048
м. Миколаїв
вул. Лісова, 1    Миколаївська
загальноосвітня школа І-ІІІ ступенів № 24 Миколаївської міської ради Миколаївської області</t>
  </si>
  <si>
    <t>54007   м. Миколаїв     вул.О.Янати, 70                                         Миколаївська загальноосвітня школа І-ІІІ ступенів № 27 Миколаївської міської ради Миколаївської області</t>
  </si>
  <si>
    <t>54025 м. Миколаїв вул. Оберегова, 1                                            Миколаївська
загальноосвітня школа І-ІІІ ступенів № 32
Миколаївської міської ради Миколаївської області</t>
  </si>
  <si>
    <t>54052    м. Миколаїв   вул.Океанівська, 12                                          Миколаївська
загальноосвітня школа І-ІІІ ступенів № 33
Миколаївської міської ради Миколаївської області</t>
  </si>
  <si>
    <t>54029   м. Миколаїв   вул.Морехідна, 10-А                   Миколаївська
загальноосвітня школа І-ІІІ ступенів № 35
Миколаївської міської ради Миколаївської області</t>
  </si>
  <si>
    <t>54002   м. Миколаїв   вул.Даля, 11-А                   Миколаївська
загальноосвітня школа І-ІІІ ступенів № 37
Миколаївської міської ради Миколаївської області</t>
  </si>
  <si>
    <t xml:space="preserve">54051    м. Миколаїв    вул.Кобзарська, 15  Миколаївська загальноосвітня школа І-ІІІ ступенів № 49 Миколаївської міської ради Миколаївської області </t>
  </si>
  <si>
    <t xml:space="preserve">ноутбук </t>
  </si>
  <si>
    <t>Придбання комп'ютерної техніки  для Миколаївської загальноосвітньої школи I—III ступенів № 21, м. Миколаїв Миколаївської області</t>
  </si>
  <si>
    <t xml:space="preserve">доплата </t>
  </si>
  <si>
    <t xml:space="preserve"> набір LEGO для робототехніки , комплект з робототехніки  </t>
  </si>
  <si>
    <t xml:space="preserve"> персональний комп'ютер Тип1</t>
  </si>
  <si>
    <t>54051
м. Миколаїв, вул. Кобзарська, 15                                                Миколаївська
загальноосвітня школа І-ІІІ ступенів №49
Миколаївської міської ради Миколаївської області</t>
  </si>
  <si>
    <t>54003 м. Миколаїв                 пр. Центральний,166               Будинок вчителя</t>
  </si>
  <si>
    <t>інтерактивний комплекс</t>
  </si>
  <si>
    <t>комп'ютер</t>
  </si>
  <si>
    <t>акустична система, мікшерний пульт</t>
  </si>
  <si>
    <t>ФОП Гордейчук Т.І.</t>
  </si>
  <si>
    <t>світлодіодні вивіски</t>
  </si>
  <si>
    <t>ТОВ "ВІП Реклама"</t>
  </si>
  <si>
    <t xml:space="preserve">54022
м.Миколаїв                                            вул. Прибугська, 83      Міська станція юних натуралістів                    </t>
  </si>
  <si>
    <t>мультимедійний  комплект</t>
  </si>
  <si>
    <t>комп'ютерна техніка</t>
  </si>
  <si>
    <t>54001
м. Миколаїв
Інгульський узвіз, 2   Клую юних моряків з флотилією</t>
  </si>
  <si>
    <t>54002
м. Миколаїв
вул. Корабелів, 18   Будинок творчості дітей та юнацтва Заводського району</t>
  </si>
  <si>
    <t>маршрутизатор</t>
  </si>
  <si>
    <t>ФОП Ткач С.М.</t>
  </si>
  <si>
    <t>54028
м. Миколаїв
вул. Космонавтів, 128А   Будинок творчості дітей та юнацтва Інгульського району</t>
  </si>
  <si>
    <t>оргтехніка</t>
  </si>
  <si>
    <t>54046   м. Миколаїв    вул. Архітектора Старова, 6-Г                                                                                                                Дошкільний навчальний заклад № 1 «Північне сяйво» м.Миколаєва</t>
  </si>
  <si>
    <t>дитяча стінка</t>
  </si>
  <si>
    <t>м'який модульний конструктор</t>
  </si>
  <si>
    <t>ФОП Якименко В.П.</t>
  </si>
  <si>
    <t>сушильна машина</t>
  </si>
  <si>
    <t>швейна машинка</t>
  </si>
  <si>
    <t>синглетно-киснева пінка</t>
  </si>
  <si>
    <t>ваги медичні</t>
  </si>
  <si>
    <t>ФОП Прокопчук М.Ю.</t>
  </si>
  <si>
    <t>ігрові меблі</t>
  </si>
  <si>
    <t>промисловий гладильний каток</t>
  </si>
  <si>
    <t xml:space="preserve">шафа жарова </t>
  </si>
  <si>
    <t>ворота, баскетбольний щит</t>
  </si>
  <si>
    <t>54025   м. Миколаїв          пров.Парусний, 7-Б                                                 Дошкільний навчальний заклад № 52 «Маяк» м.Миколаєва</t>
  </si>
  <si>
    <t>обладнання для дитячого майданчику</t>
  </si>
  <si>
    <t>54018   м. Миколаїв           вул. Чайковського, 24-А                                                 Дошкільний навчальний заклад № 65 «Малятко» м.Миколаєва</t>
  </si>
  <si>
    <t>54051   м. Миколаїв           вул. Океанівська, 43                                                Дошкільний навчальний заклад № 103  «Берегиня» м.Миколаєва</t>
  </si>
  <si>
    <t>пральна машина</t>
  </si>
  <si>
    <t>ФОП Коноваленко М.Л.</t>
  </si>
  <si>
    <t>54051   м. Миколаїв           вул. Попеля, 156                                                Дошкільний навчальний заклад № 134  «Журавлик» м.Миколаєва</t>
  </si>
  <si>
    <t>54051   м. Миколаїв           вул. Океанівська, 28-А                                             Дошкільний навчальний заклад № 139  «Золотий півник» м.Миколаєва</t>
  </si>
  <si>
    <t>протирочна машина</t>
  </si>
  <si>
    <t xml:space="preserve">комп'ютерне обладнання </t>
  </si>
  <si>
    <t>Придбання обладнання  для Миколаївської загальноосвітньої школи I—III ступенів № 17, м. Миколаїв Миколаївської області</t>
  </si>
  <si>
    <t>корпусні меблі-стінка</t>
  </si>
  <si>
    <t>ФОП Панов Д.Б.</t>
  </si>
  <si>
    <t>обладнання до кабінету української мови та літератури</t>
  </si>
  <si>
    <t>комплект меблів</t>
  </si>
  <si>
    <t>мікроскоп</t>
  </si>
  <si>
    <t>ФОП Стефанович А.В.</t>
  </si>
  <si>
    <t>придбання комп'ютерної техніки, учбового обладнання та комплекту меблів</t>
  </si>
  <si>
    <t>пневматична гвинтівка</t>
  </si>
  <si>
    <t>ТОВ "Охота"</t>
  </si>
  <si>
    <t>придбання комп'ютерної техніки, учбового обладнання та комплекту меблів для Миколаївської загальноосвітньої школи I—III ступенів № 23</t>
  </si>
  <si>
    <t>придбання комп'ютерної техніки та обладнання комп'ютерного класу Миколаївської загальноосвітньої школи І-ІІІ ступенів №26 Миколаївської міської ради</t>
  </si>
  <si>
    <t>54007
м. Миколаїв
вул. Квітнева, 50    Миколаївська
загальноосвітня школа І-ІІІ ступенів № 30 Миколаївської міської ради Миколаївської області</t>
  </si>
  <si>
    <t>набір стереометричний</t>
  </si>
  <si>
    <t>ФОП "Охота"</t>
  </si>
  <si>
    <t>мульмедійний проектор</t>
  </si>
  <si>
    <t>комплект шкільних меблів</t>
  </si>
  <si>
    <t>54051
м. Миколаїв, вул. Океанівська, 9                                       Миколаївський  Економічний ліцей № 1
Миколаївської міської ради Миколаївської області</t>
  </si>
  <si>
    <t>телевізор, проектор</t>
  </si>
  <si>
    <t>УКБ ММР</t>
  </si>
  <si>
    <t>Комп'ютер в комплекті</t>
  </si>
  <si>
    <t>Багатофункціональний пристрій</t>
  </si>
  <si>
    <t>ФОП Новицький Б.І.</t>
  </si>
  <si>
    <t>Комп'ютер BUSINESS Intel Pentium/4Gb/500Gb</t>
  </si>
  <si>
    <t>ФОП Козій Юрій Вікторович</t>
  </si>
  <si>
    <t>Комп'ютер BUSINESS Intel Pentium/4Gb/128Gb</t>
  </si>
  <si>
    <t>Ноутбук ASUS R541UJ-DM042T 15,6</t>
  </si>
  <si>
    <t>Ноутбук 17,3" ASUS X705МВ-GС001 з операційною системою Windows 10 Pro oem</t>
  </si>
  <si>
    <t>ТОВ ІТХВХ Книги України</t>
  </si>
  <si>
    <t>ПП Дехтяренко А.А.</t>
  </si>
  <si>
    <t>ФОП Руда Т.В.</t>
  </si>
  <si>
    <t>ФОП Гудим І.О.</t>
  </si>
  <si>
    <t>ФОП Караяніді С.П.</t>
  </si>
  <si>
    <t>бензогенератор</t>
  </si>
  <si>
    <t>ФОП Грачев С.О.</t>
  </si>
  <si>
    <t>радіосистемні мікрофони, акустична система</t>
  </si>
  <si>
    <t>укр. нац костюми</t>
  </si>
  <si>
    <t>ФОП Самойлюк В. Б.</t>
  </si>
  <si>
    <t>вул.Адміральська, 20</t>
  </si>
  <si>
    <t>Шафа архівна "Велика"</t>
  </si>
  <si>
    <t>Фоп Сивоконь О.Б.</t>
  </si>
  <si>
    <t>Плотер</t>
  </si>
  <si>
    <t>ФОП Оселедько Д.В.</t>
  </si>
  <si>
    <t>Принтер</t>
  </si>
  <si>
    <t>Цифровий фотоапарат</t>
  </si>
  <si>
    <t>Персональний компютер</t>
  </si>
  <si>
    <t>Ноутбук</t>
  </si>
  <si>
    <t>Управління містобудування та архітектури/ Адміральська, 20</t>
  </si>
  <si>
    <t>Адміністрація Корабельного району</t>
  </si>
  <si>
    <t>ФОП Ржонц Н.О.</t>
  </si>
  <si>
    <t>компьютерна система+програмне забеспечення</t>
  </si>
  <si>
    <t>кондіціонери</t>
  </si>
  <si>
    <t>ТОВ "Електра і Ко"</t>
  </si>
  <si>
    <t>встановлення кондиціонері</t>
  </si>
  <si>
    <t>м.Миколаїв, вул. Адміральська, 20</t>
  </si>
  <si>
    <t>Персональний комп’ютер у комплектації (Монітор LG23MP48HQ-P, INTEL Core i3-8100. Gigabyte h310-M. DDR4 4GB. SSD 240GB)</t>
  </si>
  <si>
    <t>ФОП Яшин О.М.</t>
  </si>
  <si>
    <t>Персональний комп’ютер у комплектації (Монітор LG23MP48HQ-P, INTEL Core i3-8100. Gigabyte h310-M. DDR4 8GB. SSD 240GB)</t>
  </si>
  <si>
    <t>Монітор LG23MP48HQ-P</t>
  </si>
  <si>
    <t>Управління з питань культури та охорони культурної спадщини ММР, адреса: 54017, м. Миколаїв,                                       вул. Адміральська 20</t>
  </si>
  <si>
    <t>багатофункціональний пристрій Canon А4</t>
  </si>
  <si>
    <t xml:space="preserve">ФОП Дегтяр Ю В </t>
  </si>
  <si>
    <t>системний блок InteI Preminm</t>
  </si>
  <si>
    <t xml:space="preserve">ФОП Караяніді С.П. </t>
  </si>
  <si>
    <t>комплекти меблів д/каб керівника;</t>
  </si>
  <si>
    <t xml:space="preserve">ФОП Танцура Є О </t>
  </si>
  <si>
    <t xml:space="preserve">Разом </t>
  </si>
  <si>
    <t xml:space="preserve">Управління охорони здоров'я Миколаївської міської ради / вул. В.Морська,56 </t>
  </si>
  <si>
    <t>Придбання комп'ютера</t>
  </si>
  <si>
    <t>ТОВ "Комтехсервіс"</t>
  </si>
  <si>
    <t>Придбання ноутбука</t>
  </si>
  <si>
    <t>ТОВ «Мастерстройсервіс»</t>
  </si>
  <si>
    <t>ТОВ «Абітек –Інжиніринг»</t>
  </si>
  <si>
    <t>ТОВ «Інструмент «МАХ»</t>
  </si>
  <si>
    <t>ФОП Трояновська І.В.</t>
  </si>
  <si>
    <t>ТОВ «Полігон»</t>
  </si>
  <si>
    <t>ТОВ «Югсталь»</t>
  </si>
  <si>
    <t>ТОВ «Епіцентр К»</t>
  </si>
  <si>
    <t>ТОВ «Протех-ІТ-Україна»</t>
  </si>
  <si>
    <t>ФОП Ткаченко Руслан Олександрович</t>
  </si>
  <si>
    <t>ТОВ «Гідротехсервіс»</t>
  </si>
  <si>
    <t>Контейнер сітчастий для збору ПЕТ- тари</t>
  </si>
  <si>
    <t>Бункер-накопичувач (зйомний контейнер під ланцюговий зачіп) для збору твердих відходів об’ємом -10м3</t>
  </si>
  <si>
    <t>Бензопила Stihl MS 461 40см</t>
  </si>
  <si>
    <t>Мотокоса  Stihl FS250</t>
  </si>
  <si>
    <t>Бензопила Stihl MS180 (35)</t>
  </si>
  <si>
    <t>Кущоріз бензиновий Stihl HS82 R</t>
  </si>
  <si>
    <t>Штамп стандартний</t>
  </si>
  <si>
    <t>Контролер КС 16-2ШК (Контролер 16-ти канальний в комплекті з шафою)</t>
  </si>
  <si>
    <t>Контейнер об’ємом 1100 л</t>
  </si>
  <si>
    <t>Контейнер об’ємом 45 л</t>
  </si>
  <si>
    <t>Телефон DECT Pansonic КХ –ТG 1612UAN Black Gray</t>
  </si>
  <si>
    <t>ПБЖ 850 VA EnerGenie (блок безперебыйного живлення)</t>
  </si>
  <si>
    <t>Комплект комп’ютерного обладнання :системний блок, материнська плата, процесор, жорсткий диск, оператив. пам., корпус з блоком живлення.</t>
  </si>
  <si>
    <t>Багатофункціональний пристрій EPSON</t>
  </si>
  <si>
    <t>Снігоприбирач AL-KO SnowLine 56011, 4КВТ</t>
  </si>
  <si>
    <t xml:space="preserve">Монітор </t>
  </si>
  <si>
    <t>Понтон сталевий</t>
  </si>
  <si>
    <t>Департамент житлово-комунального господарства Миколаївської міської ради, м.Миколаїв, вул. Адмірала Макарова, 7</t>
  </si>
  <si>
    <t xml:space="preserve">вул. 2-га Екіпажна 1 </t>
  </si>
</sst>
</file>

<file path=xl/styles.xml><?xml version="1.0" encoding="utf-8"?>
<styleSheet xmlns="http://schemas.openxmlformats.org/spreadsheetml/2006/main">
  <numFmts count="2">
    <numFmt numFmtId="165" formatCode="0.000"/>
    <numFmt numFmtId="166" formatCode="#,##0.00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5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/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center"/>
    </xf>
    <xf numFmtId="165" fontId="2" fillId="0" borderId="12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/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/>
    <xf numFmtId="0" fontId="2" fillId="0" borderId="2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65" fontId="2" fillId="0" borderId="1" xfId="0" applyNumberFormat="1" applyFont="1" applyBorder="1" applyAlignment="1">
      <alignment horizontal="left" wrapText="1"/>
    </xf>
    <xf numFmtId="166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2" fillId="0" borderId="20" xfId="0" applyFont="1" applyFill="1" applyBorder="1" applyAlignment="1">
      <alignment horizontal="center"/>
    </xf>
    <xf numFmtId="165" fontId="2" fillId="0" borderId="20" xfId="0" applyNumberFormat="1" applyFont="1" applyFill="1" applyBorder="1" applyAlignment="1">
      <alignment horizontal="center" wrapText="1"/>
    </xf>
    <xf numFmtId="0" fontId="2" fillId="0" borderId="21" xfId="0" applyFont="1" applyFill="1" applyBorder="1"/>
    <xf numFmtId="0" fontId="2" fillId="0" borderId="4" xfId="0" applyFont="1" applyFill="1" applyBorder="1"/>
    <xf numFmtId="0" fontId="3" fillId="0" borderId="26" xfId="0" applyFont="1" applyFill="1" applyBorder="1" applyAlignment="1">
      <alignment wrapText="1"/>
    </xf>
    <xf numFmtId="0" fontId="3" fillId="0" borderId="26" xfId="0" applyFont="1" applyFill="1" applyBorder="1" applyAlignment="1">
      <alignment horizontal="center"/>
    </xf>
    <xf numFmtId="165" fontId="3" fillId="0" borderId="26" xfId="0" applyNumberFormat="1" applyFont="1" applyFill="1" applyBorder="1" applyAlignment="1">
      <alignment horizontal="center" wrapText="1"/>
    </xf>
    <xf numFmtId="0" fontId="3" fillId="0" borderId="28" xfId="0" applyFont="1" applyFill="1" applyBorder="1"/>
    <xf numFmtId="0" fontId="2" fillId="0" borderId="17" xfId="0" applyFont="1" applyFill="1" applyBorder="1" applyAlignment="1">
      <alignment wrapText="1"/>
    </xf>
    <xf numFmtId="0" fontId="3" fillId="0" borderId="17" xfId="0" applyFont="1" applyFill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wrapText="1"/>
    </xf>
    <xf numFmtId="0" fontId="2" fillId="0" borderId="18" xfId="0" applyFont="1" applyFill="1" applyBorder="1"/>
    <xf numFmtId="0" fontId="2" fillId="0" borderId="1" xfId="0" applyFont="1" applyBorder="1" applyAlignment="1">
      <alignment wrapText="1"/>
    </xf>
    <xf numFmtId="0" fontId="2" fillId="3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/>
    <xf numFmtId="0" fontId="2" fillId="0" borderId="1" xfId="0" applyFont="1" applyFill="1" applyBorder="1" applyAlignment="1">
      <alignment horizontal="right" vertical="center" wrapText="1"/>
    </xf>
    <xf numFmtId="165" fontId="2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/>
    <xf numFmtId="0" fontId="2" fillId="0" borderId="2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0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66" fontId="2" fillId="0" borderId="26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166" fontId="2" fillId="0" borderId="13" xfId="0" applyNumberFormat="1" applyFont="1" applyFill="1" applyBorder="1" applyAlignment="1">
      <alignment horizontal="center" vertical="center"/>
    </xf>
    <xf numFmtId="165" fontId="2" fillId="0" borderId="3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3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3" fillId="0" borderId="33" xfId="0" applyNumberFormat="1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top" wrapText="1"/>
    </xf>
    <xf numFmtId="166" fontId="2" fillId="3" borderId="1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6" fontId="2" fillId="3" borderId="1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wrapText="1"/>
    </xf>
    <xf numFmtId="166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/>
    <xf numFmtId="165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wrapText="1"/>
    </xf>
    <xf numFmtId="165" fontId="2" fillId="0" borderId="10" xfId="0" applyNumberFormat="1" applyFont="1" applyFill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2" fontId="2" fillId="4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20" xfId="0" applyFont="1" applyFill="1" applyBorder="1" applyAlignment="1"/>
    <xf numFmtId="0" fontId="3" fillId="0" borderId="26" xfId="0" applyFont="1" applyFill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/>
    <xf numFmtId="0" fontId="3" fillId="3" borderId="1" xfId="0" applyFont="1" applyFill="1" applyBorder="1" applyAlignment="1"/>
    <xf numFmtId="49" fontId="2" fillId="0" borderId="1" xfId="0" applyNumberFormat="1" applyFont="1" applyFill="1" applyBorder="1" applyAlignment="1">
      <alignment wrapText="1"/>
    </xf>
    <xf numFmtId="0" fontId="2" fillId="0" borderId="10" xfId="0" applyFont="1" applyFill="1" applyBorder="1" applyAlignment="1"/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0" xfId="0" applyFont="1" applyAlignment="1"/>
    <xf numFmtId="165" fontId="3" fillId="0" borderId="1" xfId="0" applyNumberFormat="1" applyFont="1" applyFill="1" applyBorder="1" applyAlignment="1"/>
    <xf numFmtId="0" fontId="2" fillId="0" borderId="19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top" wrapText="1"/>
    </xf>
    <xf numFmtId="0" fontId="3" fillId="0" borderId="7" xfId="0" applyFont="1" applyFill="1" applyBorder="1" applyAlignment="1"/>
    <xf numFmtId="165" fontId="3" fillId="2" borderId="1" xfId="0" applyNumberFormat="1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165" fontId="3" fillId="3" borderId="1" xfId="0" applyNumberFormat="1" applyFont="1" applyFill="1" applyBorder="1" applyAlignment="1"/>
    <xf numFmtId="0" fontId="3" fillId="0" borderId="11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0" borderId="24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165" fontId="2" fillId="0" borderId="24" xfId="0" applyNumberFormat="1" applyFont="1" applyFill="1" applyBorder="1" applyAlignment="1">
      <alignment vertical="top" wrapText="1"/>
    </xf>
    <xf numFmtId="165" fontId="2" fillId="0" borderId="31" xfId="0" applyNumberFormat="1" applyFont="1" applyFill="1" applyBorder="1" applyAlignment="1">
      <alignment vertical="top" wrapText="1"/>
    </xf>
    <xf numFmtId="165" fontId="2" fillId="0" borderId="16" xfId="0" applyNumberFormat="1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9"/>
  <sheetViews>
    <sheetView tabSelected="1" view="pageBreakPreview" zoomScale="60" zoomScaleNormal="120" workbookViewId="0">
      <pane ySplit="3" topLeftCell="A643" activePane="bottomLeft" state="frozen"/>
      <selection pane="bottomLeft" sqref="A1:E1"/>
    </sheetView>
  </sheetViews>
  <sheetFormatPr defaultColWidth="9.140625" defaultRowHeight="15.75"/>
  <cols>
    <col min="1" max="1" width="85.7109375" style="176" customWidth="1"/>
    <col min="2" max="2" width="105.42578125" style="177" customWidth="1"/>
    <col min="3" max="3" width="26.140625" style="55" customWidth="1"/>
    <col min="4" max="4" width="21" style="144" customWidth="1"/>
    <col min="5" max="5" width="24.7109375" style="55" customWidth="1"/>
    <col min="6" max="6" width="9.140625" style="12"/>
    <col min="7" max="16384" width="9.140625" style="55"/>
  </cols>
  <sheetData>
    <row r="1" spans="1:5" ht="36.75" customHeight="1" thickBot="1">
      <c r="A1" s="222" t="s">
        <v>124</v>
      </c>
      <c r="B1" s="222"/>
      <c r="C1" s="222"/>
      <c r="D1" s="222"/>
      <c r="E1" s="222"/>
    </row>
    <row r="2" spans="1:5">
      <c r="A2" s="223" t="s">
        <v>3</v>
      </c>
      <c r="B2" s="223" t="s">
        <v>6</v>
      </c>
      <c r="C2" s="223" t="s">
        <v>4</v>
      </c>
      <c r="D2" s="223" t="s">
        <v>5</v>
      </c>
      <c r="E2" s="223" t="s">
        <v>2</v>
      </c>
    </row>
    <row r="3" spans="1:5">
      <c r="A3" s="224"/>
      <c r="B3" s="224"/>
      <c r="C3" s="224"/>
      <c r="D3" s="224"/>
      <c r="E3" s="224"/>
    </row>
    <row r="4" spans="1:5">
      <c r="A4" s="201" t="s">
        <v>41</v>
      </c>
      <c r="B4" s="202"/>
      <c r="C4" s="202"/>
      <c r="D4" s="202"/>
      <c r="E4" s="203"/>
    </row>
    <row r="5" spans="1:5">
      <c r="A5" s="7" t="s">
        <v>109</v>
      </c>
      <c r="B5" s="20" t="s">
        <v>328</v>
      </c>
      <c r="C5" s="10">
        <v>30</v>
      </c>
      <c r="D5" s="25">
        <v>395.31</v>
      </c>
      <c r="E5" s="9" t="s">
        <v>329</v>
      </c>
    </row>
    <row r="6" spans="1:5">
      <c r="A6" s="7" t="s">
        <v>109</v>
      </c>
      <c r="B6" s="20" t="s">
        <v>299</v>
      </c>
      <c r="C6" s="10">
        <v>5</v>
      </c>
      <c r="D6" s="25">
        <v>107.52</v>
      </c>
      <c r="E6" s="9" t="s">
        <v>329</v>
      </c>
    </row>
    <row r="7" spans="1:5">
      <c r="A7" s="7" t="s">
        <v>109</v>
      </c>
      <c r="B7" s="20" t="s">
        <v>330</v>
      </c>
      <c r="C7" s="10">
        <v>10</v>
      </c>
      <c r="D7" s="25">
        <v>79.98</v>
      </c>
      <c r="E7" s="9" t="s">
        <v>331</v>
      </c>
    </row>
    <row r="8" spans="1:5">
      <c r="A8" s="7" t="s">
        <v>109</v>
      </c>
      <c r="B8" s="20" t="s">
        <v>330</v>
      </c>
      <c r="C8" s="10">
        <v>3</v>
      </c>
      <c r="D8" s="56">
        <v>27.288</v>
      </c>
      <c r="E8" s="9" t="s">
        <v>331</v>
      </c>
    </row>
    <row r="9" spans="1:5">
      <c r="A9" s="7" t="s">
        <v>109</v>
      </c>
      <c r="B9" s="20" t="s">
        <v>332</v>
      </c>
      <c r="C9" s="10">
        <v>1</v>
      </c>
      <c r="D9" s="56">
        <v>42.795000000000002</v>
      </c>
      <c r="E9" s="9" t="s">
        <v>333</v>
      </c>
    </row>
    <row r="10" spans="1:5">
      <c r="A10" s="7" t="s">
        <v>109</v>
      </c>
      <c r="B10" s="20" t="s">
        <v>334</v>
      </c>
      <c r="C10" s="10">
        <v>1</v>
      </c>
      <c r="D10" s="25">
        <v>56.9</v>
      </c>
      <c r="E10" s="9" t="s">
        <v>333</v>
      </c>
    </row>
    <row r="11" spans="1:5">
      <c r="A11" s="7" t="s">
        <v>109</v>
      </c>
      <c r="B11" s="20" t="s">
        <v>335</v>
      </c>
      <c r="C11" s="10">
        <v>1</v>
      </c>
      <c r="D11" s="25">
        <v>195.52</v>
      </c>
      <c r="E11" s="9" t="s">
        <v>336</v>
      </c>
    </row>
    <row r="12" spans="1:5">
      <c r="A12" s="7" t="s">
        <v>109</v>
      </c>
      <c r="B12" s="20" t="s">
        <v>337</v>
      </c>
      <c r="C12" s="10">
        <v>1</v>
      </c>
      <c r="D12" s="25">
        <v>22.789000000000001</v>
      </c>
      <c r="E12" s="9" t="s">
        <v>338</v>
      </c>
    </row>
    <row r="13" spans="1:5">
      <c r="A13" s="7" t="s">
        <v>109</v>
      </c>
      <c r="B13" s="20" t="s">
        <v>339</v>
      </c>
      <c r="C13" s="10">
        <v>1</v>
      </c>
      <c r="D13" s="25">
        <v>72.980999999999995</v>
      </c>
      <c r="E13" s="9" t="s">
        <v>340</v>
      </c>
    </row>
    <row r="14" spans="1:5">
      <c r="A14" s="7" t="s">
        <v>109</v>
      </c>
      <c r="B14" s="20" t="s">
        <v>341</v>
      </c>
      <c r="C14" s="10">
        <v>3</v>
      </c>
      <c r="D14" s="25">
        <v>139.512</v>
      </c>
      <c r="E14" s="9" t="s">
        <v>342</v>
      </c>
    </row>
    <row r="15" spans="1:5">
      <c r="A15" s="7" t="s">
        <v>109</v>
      </c>
      <c r="B15" s="20" t="s">
        <v>343</v>
      </c>
      <c r="C15" s="10">
        <v>1</v>
      </c>
      <c r="D15" s="25">
        <v>128.07</v>
      </c>
      <c r="E15" s="9" t="s">
        <v>344</v>
      </c>
    </row>
    <row r="16" spans="1:5">
      <c r="A16" s="7" t="s">
        <v>109</v>
      </c>
      <c r="B16" s="20" t="s">
        <v>345</v>
      </c>
      <c r="C16" s="10">
        <v>1</v>
      </c>
      <c r="D16" s="56">
        <v>23.670999999999999</v>
      </c>
      <c r="E16" s="9" t="s">
        <v>346</v>
      </c>
    </row>
    <row r="17" spans="1:5">
      <c r="A17" s="7" t="s">
        <v>109</v>
      </c>
      <c r="B17" s="7" t="s">
        <v>110</v>
      </c>
      <c r="C17" s="15">
        <v>1</v>
      </c>
      <c r="D17" s="57">
        <v>16.884</v>
      </c>
      <c r="E17" s="31" t="s">
        <v>111</v>
      </c>
    </row>
    <row r="18" spans="1:5">
      <c r="A18" s="178" t="s">
        <v>1</v>
      </c>
      <c r="B18" s="145" t="s">
        <v>0</v>
      </c>
      <c r="C18" s="58" t="s">
        <v>1</v>
      </c>
      <c r="D18" s="59">
        <f>SUM(D5:D17)</f>
        <v>1309.2199999999998</v>
      </c>
      <c r="E18" s="58" t="s">
        <v>1</v>
      </c>
    </row>
    <row r="19" spans="1:5">
      <c r="A19" s="197" t="s">
        <v>7</v>
      </c>
      <c r="B19" s="197"/>
      <c r="C19" s="197"/>
      <c r="D19" s="197"/>
      <c r="E19" s="197"/>
    </row>
    <row r="20" spans="1:5" ht="78.75">
      <c r="A20" s="60" t="s">
        <v>112</v>
      </c>
      <c r="B20" s="60" t="s">
        <v>113</v>
      </c>
      <c r="C20" s="15">
        <v>2</v>
      </c>
      <c r="D20" s="1">
        <v>16.356000000000002</v>
      </c>
      <c r="E20" s="15" t="s">
        <v>75</v>
      </c>
    </row>
    <row r="21" spans="1:5" ht="94.5">
      <c r="A21" s="60" t="s">
        <v>114</v>
      </c>
      <c r="B21" s="60" t="s">
        <v>113</v>
      </c>
      <c r="C21" s="15">
        <v>4</v>
      </c>
      <c r="D21" s="1">
        <v>32.712000000000003</v>
      </c>
      <c r="E21" s="15" t="s">
        <v>75</v>
      </c>
    </row>
    <row r="22" spans="1:5" ht="78.75">
      <c r="A22" s="60" t="s">
        <v>115</v>
      </c>
      <c r="B22" s="60" t="s">
        <v>113</v>
      </c>
      <c r="C22" s="34">
        <v>3</v>
      </c>
      <c r="D22" s="1">
        <v>24.533999999999999</v>
      </c>
      <c r="E22" s="15" t="s">
        <v>75</v>
      </c>
    </row>
    <row r="23" spans="1:5" ht="63">
      <c r="A23" s="60" t="s">
        <v>116</v>
      </c>
      <c r="B23" s="60" t="s">
        <v>113</v>
      </c>
      <c r="C23" s="34">
        <v>2</v>
      </c>
      <c r="D23" s="1">
        <v>16.356000000000002</v>
      </c>
      <c r="E23" s="15" t="s">
        <v>75</v>
      </c>
    </row>
    <row r="24" spans="1:5" ht="63">
      <c r="A24" s="60" t="s">
        <v>117</v>
      </c>
      <c r="B24" s="60" t="s">
        <v>113</v>
      </c>
      <c r="C24" s="34">
        <v>2</v>
      </c>
      <c r="D24" s="1">
        <v>16.356000000000002</v>
      </c>
      <c r="E24" s="15" t="s">
        <v>75</v>
      </c>
    </row>
    <row r="25" spans="1:5" ht="78.75">
      <c r="A25" s="60" t="s">
        <v>118</v>
      </c>
      <c r="B25" s="60" t="s">
        <v>113</v>
      </c>
      <c r="C25" s="34">
        <v>2</v>
      </c>
      <c r="D25" s="1">
        <v>16.356000000000002</v>
      </c>
      <c r="E25" s="15" t="s">
        <v>75</v>
      </c>
    </row>
    <row r="26" spans="1:5" ht="78.75">
      <c r="A26" s="60" t="s">
        <v>119</v>
      </c>
      <c r="B26" s="60" t="s">
        <v>113</v>
      </c>
      <c r="C26" s="34">
        <v>2</v>
      </c>
      <c r="D26" s="1">
        <v>16.356000000000002</v>
      </c>
      <c r="E26" s="15" t="s">
        <v>75</v>
      </c>
    </row>
    <row r="27" spans="1:5" ht="78.75">
      <c r="A27" s="60" t="s">
        <v>120</v>
      </c>
      <c r="B27" s="60" t="s">
        <v>113</v>
      </c>
      <c r="C27" s="34">
        <v>2</v>
      </c>
      <c r="D27" s="1">
        <v>16.356000000000002</v>
      </c>
      <c r="E27" s="15" t="s">
        <v>75</v>
      </c>
    </row>
    <row r="28" spans="1:5" ht="78.75">
      <c r="A28" s="60" t="s">
        <v>121</v>
      </c>
      <c r="B28" s="60" t="s">
        <v>113</v>
      </c>
      <c r="C28" s="34">
        <v>2</v>
      </c>
      <c r="D28" s="1">
        <v>16.356000000000002</v>
      </c>
      <c r="E28" s="15" t="s">
        <v>75</v>
      </c>
    </row>
    <row r="29" spans="1:5" ht="47.25">
      <c r="A29" s="7" t="s">
        <v>518</v>
      </c>
      <c r="B29" s="7" t="s">
        <v>519</v>
      </c>
      <c r="C29" s="34">
        <v>2</v>
      </c>
      <c r="D29" s="17">
        <f>35.82524+1.07476</f>
        <v>36.9</v>
      </c>
      <c r="E29" s="15" t="s">
        <v>520</v>
      </c>
    </row>
    <row r="30" spans="1:5" ht="78.75">
      <c r="A30" s="60" t="s">
        <v>521</v>
      </c>
      <c r="B30" s="60" t="s">
        <v>522</v>
      </c>
      <c r="C30" s="34">
        <v>1</v>
      </c>
      <c r="D30" s="1">
        <v>7.1</v>
      </c>
      <c r="E30" s="15" t="s">
        <v>523</v>
      </c>
    </row>
    <row r="31" spans="1:5" ht="63">
      <c r="A31" s="20" t="s">
        <v>524</v>
      </c>
      <c r="B31" s="60" t="s">
        <v>525</v>
      </c>
      <c r="C31" s="34">
        <v>1</v>
      </c>
      <c r="D31" s="1">
        <v>59.7</v>
      </c>
      <c r="E31" s="15" t="s">
        <v>526</v>
      </c>
    </row>
    <row r="32" spans="1:5" ht="63">
      <c r="A32" s="20" t="s">
        <v>524</v>
      </c>
      <c r="B32" s="60" t="s">
        <v>527</v>
      </c>
      <c r="C32" s="34">
        <v>1</v>
      </c>
      <c r="D32" s="1">
        <v>7.8</v>
      </c>
      <c r="E32" s="15" t="s">
        <v>523</v>
      </c>
    </row>
    <row r="33" spans="1:5" ht="63">
      <c r="A33" s="20" t="s">
        <v>524</v>
      </c>
      <c r="B33" s="60" t="s">
        <v>528</v>
      </c>
      <c r="C33" s="34">
        <v>1</v>
      </c>
      <c r="D33" s="1">
        <v>18.3</v>
      </c>
      <c r="E33" s="15" t="s">
        <v>523</v>
      </c>
    </row>
    <row r="34" spans="1:5" ht="63">
      <c r="A34" s="20" t="s">
        <v>524</v>
      </c>
      <c r="B34" s="60" t="s">
        <v>529</v>
      </c>
      <c r="C34" s="34">
        <v>2</v>
      </c>
      <c r="D34" s="1">
        <v>21.998000000000001</v>
      </c>
      <c r="E34" s="15" t="s">
        <v>530</v>
      </c>
    </row>
    <row r="35" spans="1:5" ht="63">
      <c r="A35" s="20" t="s">
        <v>524</v>
      </c>
      <c r="B35" s="60" t="s">
        <v>531</v>
      </c>
      <c r="C35" s="34">
        <v>1</v>
      </c>
      <c r="D35" s="1">
        <v>9.6739999999999995</v>
      </c>
      <c r="E35" s="15" t="s">
        <v>532</v>
      </c>
    </row>
    <row r="36" spans="1:5" ht="63">
      <c r="A36" s="20" t="s">
        <v>524</v>
      </c>
      <c r="B36" s="60" t="s">
        <v>533</v>
      </c>
      <c r="C36" s="34">
        <v>3</v>
      </c>
      <c r="D36" s="1">
        <v>164.7</v>
      </c>
      <c r="E36" s="15" t="s">
        <v>534</v>
      </c>
    </row>
    <row r="37" spans="1:5" ht="63">
      <c r="A37" s="20" t="s">
        <v>524</v>
      </c>
      <c r="B37" s="60" t="s">
        <v>535</v>
      </c>
      <c r="C37" s="34">
        <v>1</v>
      </c>
      <c r="D37" s="1">
        <v>8.8559999999999999</v>
      </c>
      <c r="E37" s="15" t="s">
        <v>434</v>
      </c>
    </row>
    <row r="38" spans="1:5" ht="63">
      <c r="A38" s="20" t="s">
        <v>524</v>
      </c>
      <c r="B38" s="60" t="s">
        <v>536</v>
      </c>
      <c r="C38" s="34">
        <v>7</v>
      </c>
      <c r="D38" s="1">
        <v>58.8</v>
      </c>
      <c r="E38" s="15" t="s">
        <v>537</v>
      </c>
    </row>
    <row r="39" spans="1:5" ht="31.5">
      <c r="A39" s="7" t="s">
        <v>518</v>
      </c>
      <c r="B39" s="60" t="s">
        <v>538</v>
      </c>
      <c r="C39" s="34">
        <v>2</v>
      </c>
      <c r="D39" s="1">
        <f>45.14563+1.35437</f>
        <v>46.5</v>
      </c>
      <c r="E39" s="15" t="s">
        <v>539</v>
      </c>
    </row>
    <row r="40" spans="1:5" ht="31.5">
      <c r="A40" s="7" t="s">
        <v>518</v>
      </c>
      <c r="B40" s="60" t="s">
        <v>540</v>
      </c>
      <c r="C40" s="34">
        <v>1</v>
      </c>
      <c r="D40" s="1">
        <f>37.86408+1.13592</f>
        <v>39</v>
      </c>
      <c r="E40" s="15" t="s">
        <v>539</v>
      </c>
    </row>
    <row r="41" spans="1:5" ht="31.5">
      <c r="A41" s="7" t="s">
        <v>518</v>
      </c>
      <c r="B41" s="60" t="s">
        <v>541</v>
      </c>
      <c r="C41" s="34">
        <v>1</v>
      </c>
      <c r="D41" s="1">
        <f>14.46602+0.43398</f>
        <v>14.9</v>
      </c>
      <c r="E41" s="15" t="s">
        <v>520</v>
      </c>
    </row>
    <row r="42" spans="1:5" ht="31.5">
      <c r="A42" s="7" t="s">
        <v>542</v>
      </c>
      <c r="B42" s="60" t="s">
        <v>543</v>
      </c>
      <c r="C42" s="34">
        <v>1</v>
      </c>
      <c r="D42" s="1">
        <v>60.772979999999997</v>
      </c>
      <c r="E42" s="15" t="s">
        <v>517</v>
      </c>
    </row>
    <row r="43" spans="1:5" ht="31.5">
      <c r="A43" s="7" t="s">
        <v>544</v>
      </c>
      <c r="B43" s="60" t="s">
        <v>543</v>
      </c>
      <c r="C43" s="34">
        <v>1</v>
      </c>
      <c r="D43" s="1">
        <v>60.772979999999997</v>
      </c>
      <c r="E43" s="15" t="s">
        <v>517</v>
      </c>
    </row>
    <row r="44" spans="1:5" ht="31.5">
      <c r="A44" s="7" t="s">
        <v>545</v>
      </c>
      <c r="B44" s="60" t="s">
        <v>543</v>
      </c>
      <c r="C44" s="34">
        <v>1</v>
      </c>
      <c r="D44" s="1">
        <v>56.683979999999998</v>
      </c>
      <c r="E44" s="15" t="s">
        <v>517</v>
      </c>
    </row>
    <row r="45" spans="1:5" ht="78.75">
      <c r="A45" s="60" t="s">
        <v>521</v>
      </c>
      <c r="B45" s="60" t="s">
        <v>546</v>
      </c>
      <c r="C45" s="34">
        <v>1</v>
      </c>
      <c r="D45" s="1">
        <v>47.9</v>
      </c>
      <c r="E45" s="15" t="s">
        <v>520</v>
      </c>
    </row>
    <row r="46" spans="1:5" ht="94.5">
      <c r="A46" s="60" t="s">
        <v>114</v>
      </c>
      <c r="B46" s="60" t="s">
        <v>543</v>
      </c>
      <c r="C46" s="34">
        <v>1</v>
      </c>
      <c r="D46" s="1">
        <v>77.758279999999999</v>
      </c>
      <c r="E46" s="15" t="s">
        <v>517</v>
      </c>
    </row>
    <row r="47" spans="1:5" ht="63">
      <c r="A47" s="20" t="s">
        <v>547</v>
      </c>
      <c r="B47" s="60" t="s">
        <v>548</v>
      </c>
      <c r="C47" s="34">
        <v>2</v>
      </c>
      <c r="D47" s="1">
        <v>22.402000000000001</v>
      </c>
      <c r="E47" s="15" t="s">
        <v>534</v>
      </c>
    </row>
    <row r="48" spans="1:5" ht="63">
      <c r="A48" s="20" t="s">
        <v>547</v>
      </c>
      <c r="B48" s="60" t="s">
        <v>548</v>
      </c>
      <c r="C48" s="34">
        <v>1</v>
      </c>
      <c r="D48" s="1">
        <v>12.422000000000001</v>
      </c>
      <c r="E48" s="15" t="s">
        <v>534</v>
      </c>
    </row>
    <row r="49" spans="1:5" ht="63">
      <c r="A49" s="20" t="s">
        <v>547</v>
      </c>
      <c r="B49" s="60" t="s">
        <v>549</v>
      </c>
      <c r="C49" s="34">
        <v>1</v>
      </c>
      <c r="D49" s="1">
        <v>37</v>
      </c>
      <c r="E49" s="15" t="s">
        <v>550</v>
      </c>
    </row>
    <row r="50" spans="1:5" ht="63">
      <c r="A50" s="20" t="s">
        <v>547</v>
      </c>
      <c r="B50" s="60" t="s">
        <v>551</v>
      </c>
      <c r="C50" s="34">
        <v>1</v>
      </c>
      <c r="D50" s="1">
        <v>6.3079999999999998</v>
      </c>
      <c r="E50" s="15" t="s">
        <v>550</v>
      </c>
    </row>
    <row r="51" spans="1:5" ht="63">
      <c r="A51" s="20" t="s">
        <v>524</v>
      </c>
      <c r="B51" s="60" t="s">
        <v>552</v>
      </c>
      <c r="C51" s="15" t="s">
        <v>553</v>
      </c>
      <c r="D51" s="1">
        <f>1.05</f>
        <v>1.05</v>
      </c>
      <c r="E51" s="15" t="s">
        <v>534</v>
      </c>
    </row>
    <row r="52" spans="1:5" ht="63">
      <c r="A52" s="20" t="s">
        <v>524</v>
      </c>
      <c r="B52" s="60" t="s">
        <v>554</v>
      </c>
      <c r="C52" s="34">
        <v>1</v>
      </c>
      <c r="D52" s="1">
        <v>47.426000000000002</v>
      </c>
      <c r="E52" s="15" t="s">
        <v>555</v>
      </c>
    </row>
    <row r="53" spans="1:5" ht="63">
      <c r="A53" s="60" t="s">
        <v>556</v>
      </c>
      <c r="B53" s="60" t="s">
        <v>543</v>
      </c>
      <c r="C53" s="34">
        <v>1</v>
      </c>
      <c r="D53" s="1">
        <v>60.772979999999997</v>
      </c>
      <c r="E53" s="15" t="s">
        <v>517</v>
      </c>
    </row>
    <row r="54" spans="1:5" ht="78.75">
      <c r="A54" s="20" t="s">
        <v>557</v>
      </c>
      <c r="B54" s="60" t="s">
        <v>558</v>
      </c>
      <c r="C54" s="34">
        <v>1</v>
      </c>
      <c r="D54" s="1">
        <v>64.5</v>
      </c>
      <c r="E54" s="15" t="s">
        <v>534</v>
      </c>
    </row>
    <row r="55" spans="1:5" ht="63">
      <c r="A55" s="30" t="s">
        <v>559</v>
      </c>
      <c r="B55" s="60" t="s">
        <v>543</v>
      </c>
      <c r="C55" s="34">
        <v>2</v>
      </c>
      <c r="D55" s="1">
        <f>77.75828+56.68398</f>
        <v>134.44226</v>
      </c>
      <c r="E55" s="15" t="s">
        <v>517</v>
      </c>
    </row>
    <row r="56" spans="1:5" ht="63">
      <c r="A56" s="60" t="s">
        <v>560</v>
      </c>
      <c r="B56" s="60" t="s">
        <v>543</v>
      </c>
      <c r="C56" s="34">
        <v>1</v>
      </c>
      <c r="D56" s="1">
        <v>56.683979999999998</v>
      </c>
      <c r="E56" s="15" t="s">
        <v>517</v>
      </c>
    </row>
    <row r="57" spans="1:5" ht="31.5">
      <c r="A57" s="60" t="s">
        <v>561</v>
      </c>
      <c r="B57" s="60" t="s">
        <v>562</v>
      </c>
      <c r="C57" s="34">
        <v>1</v>
      </c>
      <c r="D57" s="1">
        <v>13.05</v>
      </c>
      <c r="E57" s="15" t="s">
        <v>534</v>
      </c>
    </row>
    <row r="58" spans="1:5" ht="31.5">
      <c r="A58" s="60" t="s">
        <v>561</v>
      </c>
      <c r="B58" s="60" t="s">
        <v>563</v>
      </c>
      <c r="C58" s="34">
        <v>1</v>
      </c>
      <c r="D58" s="1">
        <v>28.05</v>
      </c>
      <c r="E58" s="15" t="s">
        <v>534</v>
      </c>
    </row>
    <row r="59" spans="1:5" ht="47.25">
      <c r="A59" s="60" t="s">
        <v>564</v>
      </c>
      <c r="B59" s="60" t="s">
        <v>543</v>
      </c>
      <c r="C59" s="34">
        <v>1</v>
      </c>
      <c r="D59" s="1">
        <v>77.758279999999999</v>
      </c>
      <c r="E59" s="15" t="s">
        <v>517</v>
      </c>
    </row>
    <row r="60" spans="1:5" ht="31.5">
      <c r="A60" s="24" t="s">
        <v>565</v>
      </c>
      <c r="B60" s="60" t="s">
        <v>543</v>
      </c>
      <c r="C60" s="34">
        <v>1</v>
      </c>
      <c r="D60" s="1">
        <v>60.772979999999997</v>
      </c>
      <c r="E60" s="15" t="s">
        <v>517</v>
      </c>
    </row>
    <row r="61" spans="1:5" ht="47.25">
      <c r="A61" s="60" t="s">
        <v>566</v>
      </c>
      <c r="B61" s="60" t="s">
        <v>563</v>
      </c>
      <c r="C61" s="34">
        <v>1</v>
      </c>
      <c r="D61" s="1">
        <v>28.05</v>
      </c>
      <c r="E61" s="15" t="s">
        <v>534</v>
      </c>
    </row>
    <row r="62" spans="1:5" ht="31.5">
      <c r="A62" s="7" t="s">
        <v>567</v>
      </c>
      <c r="B62" s="7" t="s">
        <v>568</v>
      </c>
      <c r="C62" s="61">
        <v>1</v>
      </c>
      <c r="D62" s="1">
        <v>6.1</v>
      </c>
      <c r="E62" s="13" t="s">
        <v>569</v>
      </c>
    </row>
    <row r="63" spans="1:5" ht="31.5">
      <c r="A63" s="7" t="s">
        <v>567</v>
      </c>
      <c r="B63" s="24" t="s">
        <v>570</v>
      </c>
      <c r="C63" s="62">
        <v>1</v>
      </c>
      <c r="D63" s="1">
        <v>17.399999999999999</v>
      </c>
      <c r="E63" s="13" t="s">
        <v>569</v>
      </c>
    </row>
    <row r="64" spans="1:5" ht="31.5">
      <c r="A64" s="7" t="s">
        <v>567</v>
      </c>
      <c r="B64" s="24" t="s">
        <v>571</v>
      </c>
      <c r="C64" s="62">
        <v>1</v>
      </c>
      <c r="D64" s="1">
        <v>6.5</v>
      </c>
      <c r="E64" s="13" t="s">
        <v>569</v>
      </c>
    </row>
    <row r="65" spans="1:5" ht="31.5">
      <c r="A65" s="19" t="s">
        <v>572</v>
      </c>
      <c r="B65" s="7" t="s">
        <v>573</v>
      </c>
      <c r="C65" s="61">
        <v>2</v>
      </c>
      <c r="D65" s="1">
        <v>22</v>
      </c>
      <c r="E65" s="13" t="s">
        <v>574</v>
      </c>
    </row>
    <row r="66" spans="1:5" ht="47.25">
      <c r="A66" s="7" t="s">
        <v>575</v>
      </c>
      <c r="B66" s="31" t="s">
        <v>576</v>
      </c>
      <c r="C66" s="61">
        <v>2</v>
      </c>
      <c r="D66" s="1">
        <v>196.2</v>
      </c>
      <c r="E66" s="13" t="s">
        <v>577</v>
      </c>
    </row>
    <row r="67" spans="1:5" ht="47.25">
      <c r="A67" s="7" t="s">
        <v>575</v>
      </c>
      <c r="B67" s="28" t="s">
        <v>578</v>
      </c>
      <c r="C67" s="62">
        <v>3</v>
      </c>
      <c r="D67" s="1">
        <v>40.256999999999998</v>
      </c>
      <c r="E67" s="1" t="s">
        <v>579</v>
      </c>
    </row>
    <row r="68" spans="1:5" ht="47.25">
      <c r="A68" s="7" t="s">
        <v>575</v>
      </c>
      <c r="B68" s="28" t="s">
        <v>580</v>
      </c>
      <c r="C68" s="62">
        <v>2</v>
      </c>
      <c r="D68" s="1">
        <v>22.54</v>
      </c>
      <c r="E68" s="1" t="s">
        <v>581</v>
      </c>
    </row>
    <row r="69" spans="1:5" ht="47.25">
      <c r="A69" s="7" t="s">
        <v>575</v>
      </c>
      <c r="B69" s="28" t="s">
        <v>582</v>
      </c>
      <c r="C69" s="62">
        <v>2</v>
      </c>
      <c r="D69" s="1">
        <v>18.46</v>
      </c>
      <c r="E69" s="1" t="s">
        <v>581</v>
      </c>
    </row>
    <row r="70" spans="1:5" ht="47.25">
      <c r="A70" s="7" t="s">
        <v>575</v>
      </c>
      <c r="B70" s="28" t="s">
        <v>299</v>
      </c>
      <c r="C70" s="62">
        <v>1</v>
      </c>
      <c r="D70" s="1">
        <v>14.984999999999999</v>
      </c>
      <c r="E70" s="1" t="s">
        <v>581</v>
      </c>
    </row>
    <row r="71" spans="1:5" ht="47.25">
      <c r="A71" s="7" t="s">
        <v>575</v>
      </c>
      <c r="B71" s="31" t="s">
        <v>583</v>
      </c>
      <c r="C71" s="62">
        <v>1</v>
      </c>
      <c r="D71" s="1">
        <v>50</v>
      </c>
      <c r="E71" s="13" t="s">
        <v>584</v>
      </c>
    </row>
    <row r="72" spans="1:5" ht="47.25">
      <c r="A72" s="7" t="s">
        <v>575</v>
      </c>
      <c r="B72" s="31" t="s">
        <v>585</v>
      </c>
      <c r="C72" s="62">
        <v>5</v>
      </c>
      <c r="D72" s="1">
        <v>52.494999999999997</v>
      </c>
      <c r="E72" s="1" t="s">
        <v>579</v>
      </c>
    </row>
    <row r="73" spans="1:5" ht="47.25">
      <c r="A73" s="7" t="s">
        <v>575</v>
      </c>
      <c r="B73" s="28" t="s">
        <v>586</v>
      </c>
      <c r="C73" s="62">
        <v>1</v>
      </c>
      <c r="D73" s="1">
        <v>7.899</v>
      </c>
      <c r="E73" s="63" t="s">
        <v>587</v>
      </c>
    </row>
    <row r="74" spans="1:5" ht="31.5">
      <c r="A74" s="19" t="s">
        <v>588</v>
      </c>
      <c r="B74" s="7" t="s">
        <v>589</v>
      </c>
      <c r="C74" s="61">
        <v>3</v>
      </c>
      <c r="D74" s="1">
        <v>31.68</v>
      </c>
      <c r="E74" s="13" t="s">
        <v>590</v>
      </c>
    </row>
    <row r="75" spans="1:5" ht="31.5">
      <c r="A75" s="19" t="s">
        <v>588</v>
      </c>
      <c r="B75" s="7" t="s">
        <v>591</v>
      </c>
      <c r="C75" s="61">
        <v>1</v>
      </c>
      <c r="D75" s="1">
        <v>7.84</v>
      </c>
      <c r="E75" s="13" t="s">
        <v>590</v>
      </c>
    </row>
    <row r="76" spans="1:5" ht="47.25">
      <c r="A76" s="19" t="s">
        <v>592</v>
      </c>
      <c r="B76" s="7" t="s">
        <v>593</v>
      </c>
      <c r="C76" s="62">
        <v>4</v>
      </c>
      <c r="D76" s="1">
        <v>41</v>
      </c>
      <c r="E76" s="1" t="s">
        <v>594</v>
      </c>
    </row>
    <row r="77" spans="1:5" ht="63">
      <c r="A77" s="19" t="s">
        <v>595</v>
      </c>
      <c r="B77" s="7" t="s">
        <v>596</v>
      </c>
      <c r="C77" s="61">
        <v>22</v>
      </c>
      <c r="D77" s="1">
        <v>362.68</v>
      </c>
      <c r="E77" s="13" t="s">
        <v>597</v>
      </c>
    </row>
    <row r="78" spans="1:5" ht="63">
      <c r="A78" s="19" t="s">
        <v>595</v>
      </c>
      <c r="B78" s="7" t="s">
        <v>598</v>
      </c>
      <c r="C78" s="62">
        <v>3</v>
      </c>
      <c r="D78" s="1">
        <v>33</v>
      </c>
      <c r="E78" s="1" t="s">
        <v>599</v>
      </c>
    </row>
    <row r="79" spans="1:5" ht="63">
      <c r="A79" s="19" t="s">
        <v>595</v>
      </c>
      <c r="B79" s="7" t="s">
        <v>600</v>
      </c>
      <c r="C79" s="62">
        <v>1</v>
      </c>
      <c r="D79" s="1">
        <v>8</v>
      </c>
      <c r="E79" s="1" t="s">
        <v>599</v>
      </c>
    </row>
    <row r="80" spans="1:5" ht="63">
      <c r="A80" s="19" t="s">
        <v>595</v>
      </c>
      <c r="B80" s="7" t="s">
        <v>601</v>
      </c>
      <c r="C80" s="62">
        <v>1</v>
      </c>
      <c r="D80" s="1">
        <v>8</v>
      </c>
      <c r="E80" s="1" t="s">
        <v>434</v>
      </c>
    </row>
    <row r="81" spans="1:5" ht="63">
      <c r="A81" s="19" t="s">
        <v>595</v>
      </c>
      <c r="B81" s="7" t="s">
        <v>456</v>
      </c>
      <c r="C81" s="61">
        <v>2</v>
      </c>
      <c r="D81" s="1">
        <v>20</v>
      </c>
      <c r="E81" s="1" t="s">
        <v>434</v>
      </c>
    </row>
    <row r="82" spans="1:5" ht="31.5">
      <c r="A82" s="19" t="s">
        <v>602</v>
      </c>
      <c r="B82" s="7" t="s">
        <v>299</v>
      </c>
      <c r="C82" s="61">
        <v>2</v>
      </c>
      <c r="D82" s="1">
        <v>19.98</v>
      </c>
      <c r="E82" s="13" t="s">
        <v>603</v>
      </c>
    </row>
    <row r="83" spans="1:5" ht="31.5">
      <c r="A83" s="7" t="s">
        <v>518</v>
      </c>
      <c r="B83" s="7" t="s">
        <v>604</v>
      </c>
      <c r="C83" s="61">
        <v>1</v>
      </c>
      <c r="D83" s="1">
        <f>7.18447+0.21553</f>
        <v>7.4</v>
      </c>
      <c r="E83" s="13" t="s">
        <v>605</v>
      </c>
    </row>
    <row r="84" spans="1:5" ht="31.5">
      <c r="A84" s="7" t="s">
        <v>518</v>
      </c>
      <c r="B84" s="7" t="s">
        <v>330</v>
      </c>
      <c r="C84" s="61">
        <v>1</v>
      </c>
      <c r="D84" s="1">
        <f>7.03883+0.21117</f>
        <v>7.25</v>
      </c>
      <c r="E84" s="15" t="s">
        <v>75</v>
      </c>
    </row>
    <row r="85" spans="1:5" ht="31.5">
      <c r="A85" s="7" t="s">
        <v>518</v>
      </c>
      <c r="B85" s="7" t="s">
        <v>456</v>
      </c>
      <c r="C85" s="61">
        <v>1</v>
      </c>
      <c r="D85" s="1">
        <f>28.64078+0.85922</f>
        <v>29.5</v>
      </c>
      <c r="E85" s="15" t="s">
        <v>539</v>
      </c>
    </row>
    <row r="86" spans="1:5" ht="110.25">
      <c r="A86" s="60" t="s">
        <v>606</v>
      </c>
      <c r="B86" s="7" t="s">
        <v>585</v>
      </c>
      <c r="C86" s="61">
        <v>1</v>
      </c>
      <c r="D86" s="1">
        <v>10.74</v>
      </c>
      <c r="E86" s="15" t="s">
        <v>534</v>
      </c>
    </row>
    <row r="87" spans="1:5" ht="31.5">
      <c r="A87" s="60" t="s">
        <v>561</v>
      </c>
      <c r="B87" s="7" t="s">
        <v>330</v>
      </c>
      <c r="C87" s="34">
        <v>3</v>
      </c>
      <c r="D87" s="1">
        <v>21.606000000000002</v>
      </c>
      <c r="E87" s="15" t="s">
        <v>534</v>
      </c>
    </row>
    <row r="88" spans="1:5" ht="31.5">
      <c r="A88" s="60" t="s">
        <v>561</v>
      </c>
      <c r="B88" s="7" t="s">
        <v>607</v>
      </c>
      <c r="C88" s="61">
        <v>11</v>
      </c>
      <c r="D88" s="1">
        <v>178.2</v>
      </c>
      <c r="E88" s="15" t="s">
        <v>534</v>
      </c>
    </row>
    <row r="89" spans="1:5">
      <c r="A89" s="24" t="s">
        <v>608</v>
      </c>
      <c r="B89" s="7" t="s">
        <v>609</v>
      </c>
      <c r="C89" s="61">
        <v>1</v>
      </c>
      <c r="D89" s="1">
        <v>22.5</v>
      </c>
      <c r="E89" s="15" t="s">
        <v>534</v>
      </c>
    </row>
    <row r="90" spans="1:5" ht="47.25">
      <c r="A90" s="60" t="s">
        <v>566</v>
      </c>
      <c r="B90" s="7" t="s">
        <v>609</v>
      </c>
      <c r="C90" s="34">
        <v>1</v>
      </c>
      <c r="D90" s="1">
        <v>16.292999999999999</v>
      </c>
      <c r="E90" s="15" t="s">
        <v>534</v>
      </c>
    </row>
    <row r="91" spans="1:5" ht="47.25">
      <c r="A91" s="60" t="s">
        <v>566</v>
      </c>
      <c r="B91" s="60" t="s">
        <v>610</v>
      </c>
      <c r="C91" s="61">
        <v>1</v>
      </c>
      <c r="D91" s="1">
        <v>30.01</v>
      </c>
      <c r="E91" s="13" t="s">
        <v>611</v>
      </c>
    </row>
    <row r="92" spans="1:5" ht="78.75">
      <c r="A92" s="60" t="s">
        <v>612</v>
      </c>
      <c r="B92" s="7" t="s">
        <v>586</v>
      </c>
      <c r="C92" s="61">
        <v>1</v>
      </c>
      <c r="D92" s="1">
        <v>7.202</v>
      </c>
      <c r="E92" s="15" t="s">
        <v>75</v>
      </c>
    </row>
    <row r="93" spans="1:5" ht="78.75">
      <c r="A93" s="60" t="s">
        <v>613</v>
      </c>
      <c r="B93" s="7" t="s">
        <v>586</v>
      </c>
      <c r="C93" s="61">
        <v>1</v>
      </c>
      <c r="D93" s="1">
        <v>7.202</v>
      </c>
      <c r="E93" s="15" t="s">
        <v>75</v>
      </c>
    </row>
    <row r="94" spans="1:5" ht="78.75">
      <c r="A94" s="60" t="s">
        <v>614</v>
      </c>
      <c r="B94" s="7" t="s">
        <v>615</v>
      </c>
      <c r="C94" s="61">
        <v>1</v>
      </c>
      <c r="D94" s="1">
        <v>16.844999999999999</v>
      </c>
      <c r="E94" s="15" t="s">
        <v>534</v>
      </c>
    </row>
    <row r="95" spans="1:5" ht="78.75">
      <c r="A95" s="60" t="s">
        <v>616</v>
      </c>
      <c r="B95" s="7" t="s">
        <v>586</v>
      </c>
      <c r="C95" s="61">
        <v>1</v>
      </c>
      <c r="D95" s="1">
        <v>7.202</v>
      </c>
      <c r="E95" s="15" t="s">
        <v>75</v>
      </c>
    </row>
    <row r="96" spans="1:5" ht="78.75">
      <c r="A96" s="60" t="s">
        <v>617</v>
      </c>
      <c r="B96" s="7" t="s">
        <v>586</v>
      </c>
      <c r="C96" s="61">
        <v>1</v>
      </c>
      <c r="D96" s="1">
        <v>7.202</v>
      </c>
      <c r="E96" s="15" t="s">
        <v>75</v>
      </c>
    </row>
    <row r="97" spans="1:5" ht="78.75">
      <c r="A97" s="60" t="s">
        <v>618</v>
      </c>
      <c r="B97" s="7" t="s">
        <v>586</v>
      </c>
      <c r="C97" s="61">
        <v>1</v>
      </c>
      <c r="D97" s="1">
        <v>7.202</v>
      </c>
      <c r="E97" s="15" t="s">
        <v>75</v>
      </c>
    </row>
    <row r="98" spans="1:5" ht="94.5">
      <c r="A98" s="60" t="s">
        <v>114</v>
      </c>
      <c r="B98" s="7" t="s">
        <v>586</v>
      </c>
      <c r="C98" s="61">
        <v>1</v>
      </c>
      <c r="D98" s="1">
        <v>7.202</v>
      </c>
      <c r="E98" s="15" t="s">
        <v>75</v>
      </c>
    </row>
    <row r="99" spans="1:5" ht="94.5">
      <c r="A99" s="60" t="s">
        <v>114</v>
      </c>
      <c r="B99" s="7" t="s">
        <v>607</v>
      </c>
      <c r="C99" s="61">
        <v>14</v>
      </c>
      <c r="D99" s="1">
        <v>126</v>
      </c>
      <c r="E99" s="15" t="s">
        <v>534</v>
      </c>
    </row>
    <row r="100" spans="1:5" ht="63">
      <c r="A100" s="20" t="s">
        <v>619</v>
      </c>
      <c r="B100" s="7" t="s">
        <v>586</v>
      </c>
      <c r="C100" s="61">
        <v>1</v>
      </c>
      <c r="D100" s="1">
        <v>7.202</v>
      </c>
      <c r="E100" s="15" t="s">
        <v>75</v>
      </c>
    </row>
    <row r="101" spans="1:5" ht="63">
      <c r="A101" s="20" t="s">
        <v>524</v>
      </c>
      <c r="B101" s="7" t="s">
        <v>620</v>
      </c>
      <c r="C101" s="61">
        <v>1</v>
      </c>
      <c r="D101" s="1">
        <v>12.305999999999999</v>
      </c>
      <c r="E101" s="13" t="s">
        <v>537</v>
      </c>
    </row>
    <row r="102" spans="1:5" ht="63">
      <c r="A102" s="20" t="s">
        <v>524</v>
      </c>
      <c r="B102" s="7" t="s">
        <v>621</v>
      </c>
      <c r="C102" s="61">
        <v>1</v>
      </c>
      <c r="D102" s="1">
        <v>8.1999999999999993</v>
      </c>
      <c r="E102" s="15" t="s">
        <v>555</v>
      </c>
    </row>
    <row r="103" spans="1:5" ht="63">
      <c r="A103" s="20" t="s">
        <v>524</v>
      </c>
      <c r="B103" s="7" t="s">
        <v>540</v>
      </c>
      <c r="C103" s="61">
        <v>1</v>
      </c>
      <c r="D103" s="1">
        <v>13.5</v>
      </c>
      <c r="E103" s="15" t="s">
        <v>555</v>
      </c>
    </row>
    <row r="104" spans="1:5" ht="63">
      <c r="A104" s="20" t="s">
        <v>524</v>
      </c>
      <c r="B104" s="7" t="s">
        <v>578</v>
      </c>
      <c r="C104" s="61">
        <v>1</v>
      </c>
      <c r="D104" s="1">
        <v>28.32</v>
      </c>
      <c r="E104" s="15" t="s">
        <v>534</v>
      </c>
    </row>
    <row r="105" spans="1:5" ht="63">
      <c r="A105" s="20" t="s">
        <v>524</v>
      </c>
      <c r="B105" s="7" t="s">
        <v>330</v>
      </c>
      <c r="C105" s="61">
        <v>4</v>
      </c>
      <c r="D105" s="1">
        <f>28.808-7.202</f>
        <v>21.606000000000002</v>
      </c>
      <c r="E105" s="15" t="s">
        <v>75</v>
      </c>
    </row>
    <row r="106" spans="1:5" ht="63">
      <c r="A106" s="20" t="s">
        <v>524</v>
      </c>
      <c r="B106" s="7" t="s">
        <v>578</v>
      </c>
      <c r="C106" s="61">
        <v>8</v>
      </c>
      <c r="D106" s="1">
        <v>113.28</v>
      </c>
      <c r="E106" s="15" t="s">
        <v>534</v>
      </c>
    </row>
    <row r="107" spans="1:5" ht="63">
      <c r="A107" s="20" t="s">
        <v>622</v>
      </c>
      <c r="B107" s="7" t="s">
        <v>330</v>
      </c>
      <c r="C107" s="61">
        <v>1</v>
      </c>
      <c r="D107" s="1">
        <v>7.202</v>
      </c>
      <c r="E107" s="15" t="s">
        <v>75</v>
      </c>
    </row>
    <row r="108" spans="1:5" ht="78.75">
      <c r="A108" s="60" t="s">
        <v>623</v>
      </c>
      <c r="B108" s="7" t="s">
        <v>299</v>
      </c>
      <c r="C108" s="61">
        <v>2</v>
      </c>
      <c r="D108" s="1">
        <v>21.48</v>
      </c>
      <c r="E108" s="15" t="s">
        <v>534</v>
      </c>
    </row>
    <row r="109" spans="1:5" ht="78.75">
      <c r="A109" s="60" t="s">
        <v>624</v>
      </c>
      <c r="B109" s="7" t="s">
        <v>299</v>
      </c>
      <c r="C109" s="61">
        <v>1</v>
      </c>
      <c r="D109" s="1">
        <v>10.74</v>
      </c>
      <c r="E109" s="15" t="s">
        <v>534</v>
      </c>
    </row>
    <row r="110" spans="1:5" ht="78.75">
      <c r="A110" s="60" t="s">
        <v>625</v>
      </c>
      <c r="B110" s="7" t="s">
        <v>299</v>
      </c>
      <c r="C110" s="61">
        <v>1</v>
      </c>
      <c r="D110" s="1">
        <v>10.74</v>
      </c>
      <c r="E110" s="15" t="s">
        <v>534</v>
      </c>
    </row>
    <row r="111" spans="1:5" ht="78.75">
      <c r="A111" s="60" t="s">
        <v>626</v>
      </c>
      <c r="B111" s="7" t="s">
        <v>299</v>
      </c>
      <c r="C111" s="61">
        <v>1</v>
      </c>
      <c r="D111" s="1">
        <v>10.74</v>
      </c>
      <c r="E111" s="15" t="s">
        <v>534</v>
      </c>
    </row>
    <row r="112" spans="1:5" ht="78.75">
      <c r="A112" s="60" t="s">
        <v>627</v>
      </c>
      <c r="B112" s="7" t="s">
        <v>299</v>
      </c>
      <c r="C112" s="61">
        <v>4</v>
      </c>
      <c r="D112" s="1">
        <v>42.96</v>
      </c>
      <c r="E112" s="15" t="s">
        <v>534</v>
      </c>
    </row>
    <row r="113" spans="1:5" ht="63">
      <c r="A113" s="20" t="s">
        <v>628</v>
      </c>
      <c r="B113" s="7" t="s">
        <v>299</v>
      </c>
      <c r="C113" s="61">
        <v>1</v>
      </c>
      <c r="D113" s="1">
        <v>10.74</v>
      </c>
      <c r="E113" s="15" t="s">
        <v>534</v>
      </c>
    </row>
    <row r="114" spans="1:5" ht="63">
      <c r="A114" s="20" t="s">
        <v>629</v>
      </c>
      <c r="B114" s="7" t="s">
        <v>299</v>
      </c>
      <c r="C114" s="61">
        <v>3</v>
      </c>
      <c r="D114" s="1">
        <v>32.22</v>
      </c>
      <c r="E114" s="15" t="s">
        <v>534</v>
      </c>
    </row>
    <row r="115" spans="1:5" ht="78.75">
      <c r="A115" s="60" t="s">
        <v>112</v>
      </c>
      <c r="B115" s="7" t="s">
        <v>299</v>
      </c>
      <c r="C115" s="61">
        <v>2</v>
      </c>
      <c r="D115" s="1">
        <v>21.48</v>
      </c>
      <c r="E115" s="15" t="s">
        <v>534</v>
      </c>
    </row>
    <row r="116" spans="1:5" ht="78.75">
      <c r="A116" s="60" t="s">
        <v>630</v>
      </c>
      <c r="B116" s="7" t="s">
        <v>299</v>
      </c>
      <c r="C116" s="61">
        <v>4</v>
      </c>
      <c r="D116" s="1">
        <v>42.96</v>
      </c>
      <c r="E116" s="15" t="s">
        <v>534</v>
      </c>
    </row>
    <row r="117" spans="1:5" ht="78.75">
      <c r="A117" s="60" t="s">
        <v>121</v>
      </c>
      <c r="B117" s="7" t="s">
        <v>299</v>
      </c>
      <c r="C117" s="61">
        <v>1</v>
      </c>
      <c r="D117" s="1">
        <v>10.74</v>
      </c>
      <c r="E117" s="15" t="s">
        <v>534</v>
      </c>
    </row>
    <row r="118" spans="1:5" ht="78.75">
      <c r="A118" s="60" t="s">
        <v>631</v>
      </c>
      <c r="B118" s="7" t="s">
        <v>299</v>
      </c>
      <c r="C118" s="61">
        <v>5</v>
      </c>
      <c r="D118" s="1">
        <v>53.7</v>
      </c>
      <c r="E118" s="15" t="s">
        <v>534</v>
      </c>
    </row>
    <row r="119" spans="1:5" ht="78.75">
      <c r="A119" s="60" t="s">
        <v>631</v>
      </c>
      <c r="B119" s="7" t="s">
        <v>330</v>
      </c>
      <c r="C119" s="61">
        <v>1</v>
      </c>
      <c r="D119" s="1">
        <v>7.202</v>
      </c>
      <c r="E119" s="15" t="s">
        <v>75</v>
      </c>
    </row>
    <row r="120" spans="1:5" ht="78.75">
      <c r="A120" s="60" t="s">
        <v>632</v>
      </c>
      <c r="B120" s="7" t="s">
        <v>299</v>
      </c>
      <c r="C120" s="61">
        <v>3</v>
      </c>
      <c r="D120" s="1">
        <v>32.22</v>
      </c>
      <c r="E120" s="15" t="s">
        <v>534</v>
      </c>
    </row>
    <row r="121" spans="1:5" ht="78.75">
      <c r="A121" s="60" t="s">
        <v>633</v>
      </c>
      <c r="B121" s="7" t="s">
        <v>299</v>
      </c>
      <c r="C121" s="61">
        <v>3</v>
      </c>
      <c r="D121" s="1">
        <v>32.22</v>
      </c>
      <c r="E121" s="15" t="s">
        <v>534</v>
      </c>
    </row>
    <row r="122" spans="1:5" ht="78.75">
      <c r="A122" s="60" t="s">
        <v>634</v>
      </c>
      <c r="B122" s="7" t="s">
        <v>299</v>
      </c>
      <c r="C122" s="61">
        <v>4</v>
      </c>
      <c r="D122" s="1">
        <v>42.96</v>
      </c>
      <c r="E122" s="15" t="s">
        <v>534</v>
      </c>
    </row>
    <row r="123" spans="1:5" ht="63">
      <c r="A123" s="20" t="s">
        <v>635</v>
      </c>
      <c r="B123" s="7" t="s">
        <v>299</v>
      </c>
      <c r="C123" s="61">
        <v>2</v>
      </c>
      <c r="D123" s="1">
        <v>21.48</v>
      </c>
      <c r="E123" s="15" t="s">
        <v>534</v>
      </c>
    </row>
    <row r="124" spans="1:5" ht="78.75">
      <c r="A124" s="60" t="s">
        <v>636</v>
      </c>
      <c r="B124" s="7" t="s">
        <v>299</v>
      </c>
      <c r="C124" s="61">
        <v>1</v>
      </c>
      <c r="D124" s="1">
        <v>10.74</v>
      </c>
      <c r="E124" s="15" t="s">
        <v>534</v>
      </c>
    </row>
    <row r="125" spans="1:5" ht="78.75">
      <c r="A125" s="60" t="s">
        <v>637</v>
      </c>
      <c r="B125" s="7" t="s">
        <v>299</v>
      </c>
      <c r="C125" s="61">
        <v>1</v>
      </c>
      <c r="D125" s="1">
        <v>10.74</v>
      </c>
      <c r="E125" s="15" t="s">
        <v>534</v>
      </c>
    </row>
    <row r="126" spans="1:5" ht="78.75">
      <c r="A126" s="60" t="s">
        <v>638</v>
      </c>
      <c r="B126" s="7" t="s">
        <v>299</v>
      </c>
      <c r="C126" s="61">
        <v>3</v>
      </c>
      <c r="D126" s="1">
        <v>32.22</v>
      </c>
      <c r="E126" s="15" t="s">
        <v>534</v>
      </c>
    </row>
    <row r="127" spans="1:5" ht="78.75">
      <c r="A127" s="60" t="s">
        <v>639</v>
      </c>
      <c r="B127" s="7" t="s">
        <v>299</v>
      </c>
      <c r="C127" s="61">
        <v>3</v>
      </c>
      <c r="D127" s="1">
        <v>32.22</v>
      </c>
      <c r="E127" s="15" t="s">
        <v>534</v>
      </c>
    </row>
    <row r="128" spans="1:5" ht="78.75">
      <c r="A128" s="20" t="s">
        <v>557</v>
      </c>
      <c r="B128" s="7" t="s">
        <v>640</v>
      </c>
      <c r="C128" s="61">
        <v>1</v>
      </c>
      <c r="D128" s="1">
        <v>7.2060000000000004</v>
      </c>
      <c r="E128" s="15" t="s">
        <v>75</v>
      </c>
    </row>
    <row r="129" spans="1:5" ht="63">
      <c r="A129" s="20" t="s">
        <v>641</v>
      </c>
      <c r="B129" s="7" t="s">
        <v>642</v>
      </c>
      <c r="C129" s="61">
        <v>4</v>
      </c>
      <c r="D129" s="1">
        <v>39.96</v>
      </c>
      <c r="E129" s="15" t="s">
        <v>534</v>
      </c>
    </row>
    <row r="130" spans="1:5" ht="63">
      <c r="A130" s="20" t="s">
        <v>641</v>
      </c>
      <c r="B130" s="7" t="s">
        <v>643</v>
      </c>
      <c r="C130" s="61">
        <v>1</v>
      </c>
      <c r="D130" s="1">
        <v>19.8</v>
      </c>
      <c r="E130" s="15" t="s">
        <v>534</v>
      </c>
    </row>
    <row r="131" spans="1:5" ht="47.25">
      <c r="A131" s="60" t="s">
        <v>566</v>
      </c>
      <c r="B131" s="7" t="s">
        <v>644</v>
      </c>
      <c r="C131" s="34">
        <v>6</v>
      </c>
      <c r="D131" s="1">
        <v>84.6</v>
      </c>
      <c r="E131" s="15" t="s">
        <v>534</v>
      </c>
    </row>
    <row r="132" spans="1:5" ht="47.25">
      <c r="A132" s="60" t="s">
        <v>566</v>
      </c>
      <c r="B132" s="7" t="s">
        <v>643</v>
      </c>
      <c r="C132" s="61">
        <v>5</v>
      </c>
      <c r="D132" s="1">
        <v>36.630000000000003</v>
      </c>
      <c r="E132" s="15" t="s">
        <v>534</v>
      </c>
    </row>
    <row r="133" spans="1:5" ht="47.25">
      <c r="A133" s="60" t="s">
        <v>645</v>
      </c>
      <c r="B133" s="7" t="s">
        <v>643</v>
      </c>
      <c r="C133" s="61">
        <v>2</v>
      </c>
      <c r="D133" s="1">
        <f>7.326+11.88</f>
        <v>19.206</v>
      </c>
      <c r="E133" s="15" t="s">
        <v>534</v>
      </c>
    </row>
    <row r="134" spans="1:5" ht="47.25">
      <c r="A134" s="60" t="s">
        <v>646</v>
      </c>
      <c r="B134" s="7" t="s">
        <v>643</v>
      </c>
      <c r="C134" s="61">
        <v>2</v>
      </c>
      <c r="D134" s="1">
        <v>31.68</v>
      </c>
      <c r="E134" s="15" t="s">
        <v>534</v>
      </c>
    </row>
    <row r="135" spans="1:5" ht="47.25">
      <c r="A135" s="60" t="s">
        <v>646</v>
      </c>
      <c r="B135" s="7" t="s">
        <v>642</v>
      </c>
      <c r="C135" s="61">
        <v>13</v>
      </c>
      <c r="D135" s="1">
        <v>210.6</v>
      </c>
      <c r="E135" s="15" t="s">
        <v>534</v>
      </c>
    </row>
    <row r="136" spans="1:5" ht="78.75">
      <c r="A136" s="60" t="s">
        <v>521</v>
      </c>
      <c r="B136" s="7" t="s">
        <v>647</v>
      </c>
      <c r="C136" s="61">
        <v>2</v>
      </c>
      <c r="D136" s="1">
        <v>47.41</v>
      </c>
      <c r="E136" s="15" t="s">
        <v>520</v>
      </c>
    </row>
    <row r="137" spans="1:5" ht="78.75">
      <c r="A137" s="60" t="s">
        <v>648</v>
      </c>
      <c r="B137" s="7" t="s">
        <v>643</v>
      </c>
      <c r="C137" s="61">
        <v>5</v>
      </c>
      <c r="D137" s="1">
        <v>49.5</v>
      </c>
      <c r="E137" s="15" t="s">
        <v>534</v>
      </c>
    </row>
    <row r="138" spans="1:5" ht="78.75">
      <c r="A138" s="60" t="s">
        <v>649</v>
      </c>
      <c r="B138" s="7" t="s">
        <v>650</v>
      </c>
      <c r="C138" s="61">
        <v>2</v>
      </c>
      <c r="D138" s="1">
        <v>14.124599999999999</v>
      </c>
      <c r="E138" s="15" t="s">
        <v>651</v>
      </c>
    </row>
    <row r="139" spans="1:5" ht="78.75">
      <c r="A139" s="60" t="s">
        <v>652</v>
      </c>
      <c r="B139" s="7" t="s">
        <v>653</v>
      </c>
      <c r="C139" s="61">
        <v>6</v>
      </c>
      <c r="D139" s="1">
        <v>64.594999999999999</v>
      </c>
      <c r="E139" s="15" t="s">
        <v>654</v>
      </c>
    </row>
    <row r="140" spans="1:5" ht="78.75">
      <c r="A140" s="60" t="s">
        <v>652</v>
      </c>
      <c r="B140" s="7" t="s">
        <v>655</v>
      </c>
      <c r="C140" s="61">
        <v>2</v>
      </c>
      <c r="D140" s="1">
        <v>13.691000000000001</v>
      </c>
      <c r="E140" s="15" t="s">
        <v>654</v>
      </c>
    </row>
    <row r="141" spans="1:5" ht="63">
      <c r="A141" s="20" t="s">
        <v>524</v>
      </c>
      <c r="B141" s="7" t="s">
        <v>656</v>
      </c>
      <c r="C141" s="61">
        <v>1</v>
      </c>
      <c r="D141" s="1">
        <v>25.5</v>
      </c>
      <c r="E141" s="15" t="s">
        <v>520</v>
      </c>
    </row>
    <row r="142" spans="1:5" ht="63">
      <c r="A142" s="20" t="s">
        <v>524</v>
      </c>
      <c r="B142" s="7" t="s">
        <v>643</v>
      </c>
      <c r="C142" s="61">
        <v>15</v>
      </c>
      <c r="D142" s="1">
        <v>133.65</v>
      </c>
      <c r="E142" s="15" t="s">
        <v>534</v>
      </c>
    </row>
    <row r="143" spans="1:5" ht="63">
      <c r="A143" s="20" t="s">
        <v>524</v>
      </c>
      <c r="B143" s="7" t="s">
        <v>643</v>
      </c>
      <c r="C143" s="61">
        <v>1</v>
      </c>
      <c r="D143" s="1">
        <v>11.88</v>
      </c>
      <c r="E143" s="15" t="s">
        <v>534</v>
      </c>
    </row>
    <row r="144" spans="1:5" ht="63">
      <c r="A144" s="20" t="s">
        <v>524</v>
      </c>
      <c r="B144" s="7" t="s">
        <v>657</v>
      </c>
      <c r="C144" s="61">
        <v>1</v>
      </c>
      <c r="D144" s="1">
        <v>38.347999999999999</v>
      </c>
      <c r="E144" s="15" t="s">
        <v>520</v>
      </c>
    </row>
    <row r="145" spans="1:5" ht="78.75">
      <c r="A145" s="60" t="s">
        <v>112</v>
      </c>
      <c r="B145" s="7" t="s">
        <v>643</v>
      </c>
      <c r="C145" s="61">
        <v>1</v>
      </c>
      <c r="D145" s="1">
        <v>9.4049999999999994</v>
      </c>
      <c r="E145" s="15" t="s">
        <v>534</v>
      </c>
    </row>
    <row r="146" spans="1:5" ht="78.75">
      <c r="A146" s="60" t="s">
        <v>633</v>
      </c>
      <c r="B146" s="7" t="s">
        <v>643</v>
      </c>
      <c r="C146" s="61">
        <v>1</v>
      </c>
      <c r="D146" s="1">
        <v>9.4049999999999994</v>
      </c>
      <c r="E146" s="15" t="s">
        <v>534</v>
      </c>
    </row>
    <row r="147" spans="1:5" ht="78.75">
      <c r="A147" s="60" t="s">
        <v>636</v>
      </c>
      <c r="B147" s="7" t="s">
        <v>658</v>
      </c>
      <c r="C147" s="61">
        <v>6</v>
      </c>
      <c r="D147" s="1">
        <v>49</v>
      </c>
      <c r="E147" s="15" t="s">
        <v>654</v>
      </c>
    </row>
    <row r="148" spans="1:5" ht="63">
      <c r="A148" s="60" t="s">
        <v>117</v>
      </c>
      <c r="B148" s="7" t="s">
        <v>643</v>
      </c>
      <c r="C148" s="61">
        <v>1</v>
      </c>
      <c r="D148" s="1">
        <v>9.4049999999999994</v>
      </c>
      <c r="E148" s="15" t="s">
        <v>534</v>
      </c>
    </row>
    <row r="149" spans="1:5" ht="47.25">
      <c r="A149" s="60" t="s">
        <v>659</v>
      </c>
      <c r="B149" s="7" t="s">
        <v>643</v>
      </c>
      <c r="C149" s="61">
        <v>1</v>
      </c>
      <c r="D149" s="1">
        <v>9.4049999999999994</v>
      </c>
      <c r="E149" s="15" t="s">
        <v>534</v>
      </c>
    </row>
    <row r="150" spans="1:5" ht="78.75">
      <c r="A150" s="20" t="s">
        <v>557</v>
      </c>
      <c r="B150" s="7" t="s">
        <v>607</v>
      </c>
      <c r="C150" s="61">
        <v>1</v>
      </c>
      <c r="D150" s="1">
        <v>16.2</v>
      </c>
      <c r="E150" s="15" t="s">
        <v>534</v>
      </c>
    </row>
    <row r="151" spans="1:5" ht="63">
      <c r="A151" s="20" t="s">
        <v>660</v>
      </c>
      <c r="B151" s="7" t="s">
        <v>540</v>
      </c>
      <c r="C151" s="61">
        <v>1</v>
      </c>
      <c r="D151" s="1">
        <v>7</v>
      </c>
      <c r="E151" s="15" t="s">
        <v>520</v>
      </c>
    </row>
    <row r="152" spans="1:5" ht="31.5">
      <c r="A152" s="20" t="s">
        <v>661</v>
      </c>
      <c r="B152" s="7" t="s">
        <v>662</v>
      </c>
      <c r="C152" s="61">
        <v>4</v>
      </c>
      <c r="D152" s="1">
        <v>46.677999999999997</v>
      </c>
      <c r="E152" s="15" t="s">
        <v>663</v>
      </c>
    </row>
    <row r="153" spans="1:5" ht="31.5">
      <c r="A153" s="20" t="s">
        <v>664</v>
      </c>
      <c r="B153" s="7" t="s">
        <v>665</v>
      </c>
      <c r="C153" s="61">
        <v>2</v>
      </c>
      <c r="D153" s="1">
        <v>30</v>
      </c>
      <c r="E153" s="15" t="s">
        <v>229</v>
      </c>
    </row>
    <row r="154" spans="1:5" ht="31.5">
      <c r="A154" s="20" t="s">
        <v>661</v>
      </c>
      <c r="B154" s="7" t="s">
        <v>666</v>
      </c>
      <c r="C154" s="61">
        <v>3</v>
      </c>
      <c r="D154" s="1">
        <v>72.652000000000001</v>
      </c>
      <c r="E154" s="15" t="s">
        <v>663</v>
      </c>
    </row>
    <row r="155" spans="1:5" ht="63">
      <c r="A155" s="20" t="s">
        <v>667</v>
      </c>
      <c r="B155" s="7" t="s">
        <v>668</v>
      </c>
      <c r="C155" s="61">
        <v>2</v>
      </c>
      <c r="D155" s="1">
        <v>14.124599999999999</v>
      </c>
      <c r="E155" s="15" t="s">
        <v>669</v>
      </c>
    </row>
    <row r="156" spans="1:5" ht="31.5">
      <c r="A156" s="7" t="s">
        <v>518</v>
      </c>
      <c r="B156" s="7" t="s">
        <v>650</v>
      </c>
      <c r="C156" s="61">
        <v>1</v>
      </c>
      <c r="D156" s="1">
        <v>7.0622999999999996</v>
      </c>
      <c r="E156" s="15" t="s">
        <v>669</v>
      </c>
    </row>
    <row r="157" spans="1:5" ht="31.5">
      <c r="A157" s="7" t="s">
        <v>670</v>
      </c>
      <c r="B157" s="7" t="s">
        <v>671</v>
      </c>
      <c r="C157" s="61">
        <v>1</v>
      </c>
      <c r="D157" s="1">
        <v>8.4</v>
      </c>
      <c r="E157" s="15" t="s">
        <v>555</v>
      </c>
    </row>
    <row r="158" spans="1:5" ht="31.5">
      <c r="A158" s="7" t="s">
        <v>670</v>
      </c>
      <c r="B158" s="7" t="s">
        <v>672</v>
      </c>
      <c r="C158" s="61">
        <v>1</v>
      </c>
      <c r="D158" s="1">
        <v>11.5</v>
      </c>
      <c r="E158" s="15" t="s">
        <v>555</v>
      </c>
    </row>
    <row r="159" spans="1:5" ht="31.5">
      <c r="A159" s="7" t="s">
        <v>670</v>
      </c>
      <c r="B159" s="7" t="s">
        <v>673</v>
      </c>
      <c r="C159" s="61">
        <v>1</v>
      </c>
      <c r="D159" s="1">
        <v>30.1</v>
      </c>
      <c r="E159" s="15" t="s">
        <v>555</v>
      </c>
    </row>
    <row r="160" spans="1:5" ht="31.5">
      <c r="A160" s="20" t="s">
        <v>674</v>
      </c>
      <c r="B160" s="7" t="s">
        <v>657</v>
      </c>
      <c r="C160" s="61">
        <v>1</v>
      </c>
      <c r="D160" s="1">
        <v>18</v>
      </c>
      <c r="E160" s="15" t="s">
        <v>555</v>
      </c>
    </row>
    <row r="161" spans="1:5" ht="31.5">
      <c r="A161" s="20" t="s">
        <v>675</v>
      </c>
      <c r="B161" s="7" t="s">
        <v>676</v>
      </c>
      <c r="C161" s="61">
        <v>1</v>
      </c>
      <c r="D161" s="1">
        <v>15</v>
      </c>
      <c r="E161" s="15" t="s">
        <v>555</v>
      </c>
    </row>
    <row r="162" spans="1:5" ht="31.5">
      <c r="A162" s="20" t="s">
        <v>677</v>
      </c>
      <c r="B162" s="7" t="s">
        <v>678</v>
      </c>
      <c r="C162" s="61">
        <v>1</v>
      </c>
      <c r="D162" s="1">
        <v>7.0622999999999996</v>
      </c>
      <c r="E162" s="15" t="s">
        <v>669</v>
      </c>
    </row>
    <row r="163" spans="1:5" ht="31.5">
      <c r="A163" s="20" t="s">
        <v>679</v>
      </c>
      <c r="B163" s="7" t="s">
        <v>680</v>
      </c>
      <c r="C163" s="61">
        <v>1</v>
      </c>
      <c r="D163" s="1">
        <v>24.2</v>
      </c>
      <c r="E163" s="15" t="s">
        <v>681</v>
      </c>
    </row>
    <row r="164" spans="1:5" ht="31.5">
      <c r="A164" s="20" t="s">
        <v>661</v>
      </c>
      <c r="B164" s="7" t="s">
        <v>682</v>
      </c>
      <c r="C164" s="61">
        <v>8</v>
      </c>
      <c r="D164" s="1">
        <v>109.428</v>
      </c>
      <c r="E164" s="15" t="s">
        <v>663</v>
      </c>
    </row>
    <row r="165" spans="1:5" ht="31.5">
      <c r="A165" s="20" t="s">
        <v>661</v>
      </c>
      <c r="B165" s="7" t="s">
        <v>683</v>
      </c>
      <c r="C165" s="61">
        <v>2</v>
      </c>
      <c r="D165" s="1">
        <v>50.42</v>
      </c>
      <c r="E165" s="15" t="s">
        <v>663</v>
      </c>
    </row>
    <row r="166" spans="1:5" ht="63">
      <c r="A166" s="20" t="s">
        <v>547</v>
      </c>
      <c r="B166" s="7" t="s">
        <v>684</v>
      </c>
      <c r="C166" s="61">
        <v>3</v>
      </c>
      <c r="D166" s="1">
        <v>36.029940000000003</v>
      </c>
      <c r="E166" s="15" t="s">
        <v>685</v>
      </c>
    </row>
    <row r="167" spans="1:5" ht="78.75">
      <c r="A167" s="60" t="s">
        <v>119</v>
      </c>
      <c r="B167" s="7" t="s">
        <v>686</v>
      </c>
      <c r="C167" s="61">
        <v>1</v>
      </c>
      <c r="D167" s="1">
        <v>9.9700000000000006</v>
      </c>
      <c r="E167" s="15" t="s">
        <v>687</v>
      </c>
    </row>
    <row r="168" spans="1:5" ht="63">
      <c r="A168" s="20" t="s">
        <v>524</v>
      </c>
      <c r="B168" s="7" t="s">
        <v>688</v>
      </c>
      <c r="C168" s="61">
        <v>1</v>
      </c>
      <c r="D168" s="1">
        <v>17.431000000000001</v>
      </c>
      <c r="E168" s="15" t="s">
        <v>534</v>
      </c>
    </row>
    <row r="169" spans="1:5" ht="63">
      <c r="A169" s="20" t="s">
        <v>524</v>
      </c>
      <c r="B169" s="7" t="s">
        <v>689</v>
      </c>
      <c r="C169" s="61">
        <v>1</v>
      </c>
      <c r="D169" s="1">
        <v>11.16</v>
      </c>
      <c r="E169" s="15" t="s">
        <v>534</v>
      </c>
    </row>
    <row r="170" spans="1:5" ht="63">
      <c r="A170" s="20" t="s">
        <v>690</v>
      </c>
      <c r="B170" s="7" t="s">
        <v>691</v>
      </c>
      <c r="C170" s="61">
        <v>2</v>
      </c>
      <c r="D170" s="1">
        <v>22.32</v>
      </c>
      <c r="E170" s="15" t="s">
        <v>534</v>
      </c>
    </row>
    <row r="171" spans="1:5" ht="78.75">
      <c r="A171" s="60" t="s">
        <v>624</v>
      </c>
      <c r="B171" s="7" t="s">
        <v>691</v>
      </c>
      <c r="C171" s="61">
        <v>1</v>
      </c>
      <c r="D171" s="1">
        <v>22.32</v>
      </c>
      <c r="E171" s="15" t="s">
        <v>534</v>
      </c>
    </row>
    <row r="172" spans="1:5" ht="78.75">
      <c r="A172" s="60" t="s">
        <v>631</v>
      </c>
      <c r="B172" s="7" t="s">
        <v>689</v>
      </c>
      <c r="C172" s="61">
        <v>1</v>
      </c>
      <c r="D172" s="1">
        <v>11.16</v>
      </c>
      <c r="E172" s="15" t="s">
        <v>534</v>
      </c>
    </row>
    <row r="173" spans="1:5" ht="78.75">
      <c r="A173" s="60" t="s">
        <v>626</v>
      </c>
      <c r="B173" s="7" t="s">
        <v>692</v>
      </c>
      <c r="C173" s="61">
        <v>1</v>
      </c>
      <c r="D173" s="1">
        <v>7.202</v>
      </c>
      <c r="E173" s="15" t="s">
        <v>75</v>
      </c>
    </row>
    <row r="174" spans="1:5" ht="78.75">
      <c r="A174" s="60" t="s">
        <v>614</v>
      </c>
      <c r="B174" s="7" t="s">
        <v>692</v>
      </c>
      <c r="C174" s="61">
        <v>1</v>
      </c>
      <c r="D174" s="1">
        <v>7.202</v>
      </c>
      <c r="E174" s="15" t="s">
        <v>75</v>
      </c>
    </row>
    <row r="175" spans="1:5" ht="63">
      <c r="A175" s="20" t="s">
        <v>547</v>
      </c>
      <c r="B175" s="7" t="s">
        <v>692</v>
      </c>
      <c r="C175" s="61">
        <v>1</v>
      </c>
      <c r="D175" s="1">
        <v>7.202</v>
      </c>
      <c r="E175" s="15" t="s">
        <v>75</v>
      </c>
    </row>
    <row r="176" spans="1:5" ht="78.75">
      <c r="A176" s="60" t="s">
        <v>627</v>
      </c>
      <c r="B176" s="7" t="s">
        <v>692</v>
      </c>
      <c r="C176" s="61">
        <v>1</v>
      </c>
      <c r="D176" s="1">
        <v>7.202</v>
      </c>
      <c r="E176" s="15" t="s">
        <v>75</v>
      </c>
    </row>
    <row r="177" spans="1:5" ht="47.25">
      <c r="A177" s="20" t="s">
        <v>693</v>
      </c>
      <c r="B177" s="7" t="s">
        <v>692</v>
      </c>
      <c r="C177" s="61">
        <v>1</v>
      </c>
      <c r="D177" s="1">
        <v>7.202</v>
      </c>
      <c r="E177" s="15" t="s">
        <v>75</v>
      </c>
    </row>
    <row r="178" spans="1:5" ht="78.75">
      <c r="A178" s="60" t="s">
        <v>121</v>
      </c>
      <c r="B178" s="7" t="s">
        <v>692</v>
      </c>
      <c r="C178" s="61">
        <v>1</v>
      </c>
      <c r="D178" s="1">
        <v>7.202</v>
      </c>
      <c r="E178" s="15" t="s">
        <v>75</v>
      </c>
    </row>
    <row r="179" spans="1:5" ht="63">
      <c r="A179" s="20" t="s">
        <v>694</v>
      </c>
      <c r="B179" s="7" t="s">
        <v>692</v>
      </c>
      <c r="C179" s="61">
        <v>1</v>
      </c>
      <c r="D179" s="1">
        <v>7.202</v>
      </c>
      <c r="E179" s="15" t="s">
        <v>75</v>
      </c>
    </row>
    <row r="180" spans="1:5" ht="63">
      <c r="A180" s="20" t="s">
        <v>524</v>
      </c>
      <c r="B180" s="7" t="s">
        <v>692</v>
      </c>
      <c r="C180" s="61">
        <v>1</v>
      </c>
      <c r="D180" s="1">
        <v>7.202</v>
      </c>
      <c r="E180" s="15" t="s">
        <v>75</v>
      </c>
    </row>
    <row r="181" spans="1:5" ht="78.75">
      <c r="A181" s="60" t="s">
        <v>521</v>
      </c>
      <c r="B181" s="7" t="s">
        <v>692</v>
      </c>
      <c r="C181" s="61">
        <v>1</v>
      </c>
      <c r="D181" s="1">
        <v>7.202</v>
      </c>
      <c r="E181" s="15" t="s">
        <v>75</v>
      </c>
    </row>
    <row r="182" spans="1:5" ht="78.75">
      <c r="A182" s="60" t="s">
        <v>625</v>
      </c>
      <c r="B182" s="7" t="s">
        <v>692</v>
      </c>
      <c r="C182" s="61">
        <v>1</v>
      </c>
      <c r="D182" s="1">
        <v>7.202</v>
      </c>
      <c r="E182" s="15" t="s">
        <v>75</v>
      </c>
    </row>
    <row r="183" spans="1:5" ht="47.25">
      <c r="A183" s="20" t="s">
        <v>695</v>
      </c>
      <c r="B183" s="7" t="s">
        <v>696</v>
      </c>
      <c r="C183" s="61">
        <v>1</v>
      </c>
      <c r="D183" s="1">
        <v>7.202</v>
      </c>
      <c r="E183" s="15" t="s">
        <v>75</v>
      </c>
    </row>
    <row r="184" spans="1:5" ht="78.75">
      <c r="A184" s="60" t="s">
        <v>112</v>
      </c>
      <c r="B184" s="7" t="s">
        <v>696</v>
      </c>
      <c r="C184" s="61">
        <v>1</v>
      </c>
      <c r="D184" s="1">
        <v>7.202</v>
      </c>
      <c r="E184" s="15" t="s">
        <v>75</v>
      </c>
    </row>
    <row r="185" spans="1:5" ht="78.75">
      <c r="A185" s="60" t="s">
        <v>623</v>
      </c>
      <c r="B185" s="7" t="s">
        <v>696</v>
      </c>
      <c r="C185" s="61">
        <v>1</v>
      </c>
      <c r="D185" s="1">
        <v>7.202</v>
      </c>
      <c r="E185" s="15" t="s">
        <v>75</v>
      </c>
    </row>
    <row r="186" spans="1:5" ht="63">
      <c r="A186" s="20" t="s">
        <v>690</v>
      </c>
      <c r="B186" s="7" t="s">
        <v>697</v>
      </c>
      <c r="C186" s="61">
        <v>1</v>
      </c>
      <c r="D186" s="1">
        <v>7.202</v>
      </c>
      <c r="E186" s="15" t="s">
        <v>75</v>
      </c>
    </row>
    <row r="187" spans="1:5" ht="47.25">
      <c r="A187" s="20" t="s">
        <v>698</v>
      </c>
      <c r="B187" s="7" t="s">
        <v>696</v>
      </c>
      <c r="C187" s="61">
        <v>1</v>
      </c>
      <c r="D187" s="1">
        <v>7.202</v>
      </c>
      <c r="E187" s="15" t="s">
        <v>75</v>
      </c>
    </row>
    <row r="188" spans="1:5" ht="63">
      <c r="A188" s="20" t="s">
        <v>699</v>
      </c>
      <c r="B188" s="7" t="s">
        <v>692</v>
      </c>
      <c r="C188" s="61">
        <v>1</v>
      </c>
      <c r="D188" s="1">
        <v>7.202</v>
      </c>
      <c r="E188" s="15" t="s">
        <v>75</v>
      </c>
    </row>
    <row r="189" spans="1:5" ht="78.75">
      <c r="A189" s="60" t="s">
        <v>639</v>
      </c>
      <c r="B189" s="7" t="s">
        <v>692</v>
      </c>
      <c r="C189" s="61">
        <v>1</v>
      </c>
      <c r="D189" s="1">
        <v>7.202</v>
      </c>
      <c r="E189" s="15" t="s">
        <v>75</v>
      </c>
    </row>
    <row r="190" spans="1:5" ht="78.75">
      <c r="A190" s="60" t="s">
        <v>633</v>
      </c>
      <c r="B190" s="7" t="s">
        <v>692</v>
      </c>
      <c r="C190" s="61">
        <v>1</v>
      </c>
      <c r="D190" s="1">
        <v>7.202</v>
      </c>
      <c r="E190" s="15" t="s">
        <v>75</v>
      </c>
    </row>
    <row r="191" spans="1:5" ht="63">
      <c r="A191" s="20" t="s">
        <v>700</v>
      </c>
      <c r="B191" s="7" t="s">
        <v>692</v>
      </c>
      <c r="C191" s="61">
        <v>1</v>
      </c>
      <c r="D191" s="1">
        <v>7.202</v>
      </c>
      <c r="E191" s="15" t="s">
        <v>75</v>
      </c>
    </row>
    <row r="192" spans="1:5" ht="78.75">
      <c r="A192" s="60" t="s">
        <v>648</v>
      </c>
      <c r="B192" s="7" t="s">
        <v>696</v>
      </c>
      <c r="C192" s="61">
        <v>1</v>
      </c>
      <c r="D192" s="1">
        <v>7.202</v>
      </c>
      <c r="E192" s="15" t="s">
        <v>75</v>
      </c>
    </row>
    <row r="193" spans="1:5" ht="78.75">
      <c r="A193" s="60" t="s">
        <v>649</v>
      </c>
      <c r="B193" s="7" t="s">
        <v>696</v>
      </c>
      <c r="C193" s="61">
        <v>1</v>
      </c>
      <c r="D193" s="1">
        <v>7.202</v>
      </c>
      <c r="E193" s="15" t="s">
        <v>75</v>
      </c>
    </row>
    <row r="194" spans="1:5" ht="47.25">
      <c r="A194" s="20" t="s">
        <v>701</v>
      </c>
      <c r="B194" s="7" t="s">
        <v>696</v>
      </c>
      <c r="C194" s="61">
        <v>1</v>
      </c>
      <c r="D194" s="1">
        <v>7.202</v>
      </c>
      <c r="E194" s="15" t="s">
        <v>75</v>
      </c>
    </row>
    <row r="195" spans="1:5" ht="47.25">
      <c r="A195" s="20" t="s">
        <v>702</v>
      </c>
      <c r="B195" s="7" t="s">
        <v>703</v>
      </c>
      <c r="C195" s="61">
        <v>1</v>
      </c>
      <c r="D195" s="1">
        <v>87.499979999999994</v>
      </c>
      <c r="E195" s="15" t="s">
        <v>685</v>
      </c>
    </row>
    <row r="196" spans="1:5" ht="31.5">
      <c r="A196" s="20" t="s">
        <v>704</v>
      </c>
      <c r="B196" s="7" t="s">
        <v>692</v>
      </c>
      <c r="C196" s="61">
        <v>1</v>
      </c>
      <c r="D196" s="1">
        <v>7.202</v>
      </c>
      <c r="E196" s="15" t="s">
        <v>75</v>
      </c>
    </row>
    <row r="197" spans="1:5" ht="47.25">
      <c r="A197" s="20" t="s">
        <v>705</v>
      </c>
      <c r="B197" s="7" t="s">
        <v>696</v>
      </c>
      <c r="C197" s="61">
        <v>1</v>
      </c>
      <c r="D197" s="1">
        <v>7.202</v>
      </c>
      <c r="E197" s="15" t="s">
        <v>75</v>
      </c>
    </row>
    <row r="198" spans="1:5" ht="78.75">
      <c r="A198" s="60" t="s">
        <v>115</v>
      </c>
      <c r="B198" s="7" t="s">
        <v>692</v>
      </c>
      <c r="C198" s="61">
        <v>1</v>
      </c>
      <c r="D198" s="1">
        <v>7.202</v>
      </c>
      <c r="E198" s="15" t="s">
        <v>75</v>
      </c>
    </row>
    <row r="199" spans="1:5" ht="78.75">
      <c r="A199" s="60" t="s">
        <v>706</v>
      </c>
      <c r="B199" s="7" t="s">
        <v>696</v>
      </c>
      <c r="C199" s="61">
        <v>1</v>
      </c>
      <c r="D199" s="1">
        <v>7.202</v>
      </c>
      <c r="E199" s="15" t="s">
        <v>75</v>
      </c>
    </row>
    <row r="200" spans="1:5" ht="47.25">
      <c r="A200" s="20" t="s">
        <v>707</v>
      </c>
      <c r="B200" s="7" t="s">
        <v>692</v>
      </c>
      <c r="C200" s="61">
        <v>1</v>
      </c>
      <c r="D200" s="1">
        <v>7.202</v>
      </c>
      <c r="E200" s="15" t="s">
        <v>75</v>
      </c>
    </row>
    <row r="201" spans="1:5" ht="78.75">
      <c r="A201" s="60" t="s">
        <v>652</v>
      </c>
      <c r="B201" s="7" t="s">
        <v>692</v>
      </c>
      <c r="C201" s="61">
        <v>1</v>
      </c>
      <c r="D201" s="1">
        <v>7.202</v>
      </c>
      <c r="E201" s="15" t="s">
        <v>75</v>
      </c>
    </row>
    <row r="202" spans="1:5" ht="47.25">
      <c r="A202" s="20" t="s">
        <v>708</v>
      </c>
      <c r="B202" s="7" t="s">
        <v>692</v>
      </c>
      <c r="C202" s="61">
        <v>1</v>
      </c>
      <c r="D202" s="1">
        <v>7.202</v>
      </c>
      <c r="E202" s="15" t="s">
        <v>75</v>
      </c>
    </row>
    <row r="203" spans="1:5" ht="47.25">
      <c r="A203" s="20" t="s">
        <v>709</v>
      </c>
      <c r="B203" s="7" t="s">
        <v>696</v>
      </c>
      <c r="C203" s="61">
        <v>1</v>
      </c>
      <c r="D203" s="1">
        <v>7.202</v>
      </c>
      <c r="E203" s="15" t="s">
        <v>75</v>
      </c>
    </row>
    <row r="204" spans="1:5" ht="47.25">
      <c r="A204" s="20" t="s">
        <v>710</v>
      </c>
      <c r="B204" s="7" t="s">
        <v>692</v>
      </c>
      <c r="C204" s="61">
        <v>1</v>
      </c>
      <c r="D204" s="1">
        <v>7.202</v>
      </c>
      <c r="E204" s="15" t="s">
        <v>75</v>
      </c>
    </row>
    <row r="205" spans="1:5" ht="47.25">
      <c r="A205" s="20" t="s">
        <v>711</v>
      </c>
      <c r="B205" s="7" t="s">
        <v>696</v>
      </c>
      <c r="C205" s="61">
        <v>1</v>
      </c>
      <c r="D205" s="1">
        <v>7.202</v>
      </c>
      <c r="E205" s="15" t="s">
        <v>75</v>
      </c>
    </row>
    <row r="206" spans="1:5" ht="78.75">
      <c r="A206" s="60" t="s">
        <v>119</v>
      </c>
      <c r="B206" s="7" t="s">
        <v>696</v>
      </c>
      <c r="C206" s="61">
        <v>1</v>
      </c>
      <c r="D206" s="1">
        <v>7.202</v>
      </c>
      <c r="E206" s="15" t="s">
        <v>75</v>
      </c>
    </row>
    <row r="207" spans="1:5" ht="78.75">
      <c r="A207" s="60" t="s">
        <v>624</v>
      </c>
      <c r="B207" s="7" t="s">
        <v>696</v>
      </c>
      <c r="C207" s="61">
        <v>1</v>
      </c>
      <c r="D207" s="1">
        <v>7.202</v>
      </c>
      <c r="E207" s="15" t="s">
        <v>75</v>
      </c>
    </row>
    <row r="208" spans="1:5" ht="63">
      <c r="A208" s="20" t="s">
        <v>628</v>
      </c>
      <c r="B208" s="7" t="s">
        <v>692</v>
      </c>
      <c r="C208" s="61">
        <v>1</v>
      </c>
      <c r="D208" s="1">
        <v>7.202</v>
      </c>
      <c r="E208" s="15" t="s">
        <v>75</v>
      </c>
    </row>
    <row r="209" spans="1:5" ht="63">
      <c r="A209" s="20" t="s">
        <v>629</v>
      </c>
      <c r="B209" s="7" t="s">
        <v>692</v>
      </c>
      <c r="C209" s="61">
        <v>1</v>
      </c>
      <c r="D209" s="1">
        <v>7.202</v>
      </c>
      <c r="E209" s="15" t="s">
        <v>75</v>
      </c>
    </row>
    <row r="210" spans="1:5" ht="31.5">
      <c r="A210" s="20" t="s">
        <v>712</v>
      </c>
      <c r="B210" s="7" t="s">
        <v>713</v>
      </c>
      <c r="C210" s="61">
        <v>2</v>
      </c>
      <c r="D210" s="1">
        <v>21.48</v>
      </c>
      <c r="E210" s="15" t="s">
        <v>534</v>
      </c>
    </row>
    <row r="211" spans="1:5" ht="78.75">
      <c r="A211" s="60" t="s">
        <v>630</v>
      </c>
      <c r="B211" s="7" t="s">
        <v>696</v>
      </c>
      <c r="C211" s="61">
        <v>1</v>
      </c>
      <c r="D211" s="1">
        <v>7.202</v>
      </c>
      <c r="E211" s="15" t="s">
        <v>75</v>
      </c>
    </row>
    <row r="212" spans="1:5" ht="78.75">
      <c r="A212" s="60" t="s">
        <v>632</v>
      </c>
      <c r="B212" s="7" t="s">
        <v>692</v>
      </c>
      <c r="C212" s="61">
        <v>1</v>
      </c>
      <c r="D212" s="1">
        <v>7.202</v>
      </c>
      <c r="E212" s="15" t="s">
        <v>75</v>
      </c>
    </row>
    <row r="213" spans="1:5" ht="63">
      <c r="A213" s="20" t="s">
        <v>635</v>
      </c>
      <c r="B213" s="7" t="s">
        <v>692</v>
      </c>
      <c r="C213" s="61">
        <v>1</v>
      </c>
      <c r="D213" s="1">
        <v>7.202</v>
      </c>
      <c r="E213" s="15" t="s">
        <v>75</v>
      </c>
    </row>
    <row r="214" spans="1:5" ht="78.75">
      <c r="A214" s="60" t="s">
        <v>636</v>
      </c>
      <c r="B214" s="7" t="s">
        <v>697</v>
      </c>
      <c r="C214" s="61">
        <v>1</v>
      </c>
      <c r="D214" s="1">
        <v>7.202</v>
      </c>
      <c r="E214" s="15" t="s">
        <v>75</v>
      </c>
    </row>
    <row r="215" spans="1:5" ht="78.75">
      <c r="A215" s="60" t="s">
        <v>637</v>
      </c>
      <c r="B215" s="7" t="s">
        <v>692</v>
      </c>
      <c r="C215" s="61">
        <v>1</v>
      </c>
      <c r="D215" s="1">
        <v>7.202</v>
      </c>
      <c r="E215" s="15" t="s">
        <v>75</v>
      </c>
    </row>
    <row r="216" spans="1:5" ht="78.75">
      <c r="A216" s="60" t="s">
        <v>638</v>
      </c>
      <c r="B216" s="7" t="s">
        <v>692</v>
      </c>
      <c r="C216" s="61">
        <v>1</v>
      </c>
      <c r="D216" s="1">
        <v>7.202</v>
      </c>
      <c r="E216" s="15" t="s">
        <v>75</v>
      </c>
    </row>
    <row r="217" spans="1:5" ht="78.75">
      <c r="A217" s="20" t="s">
        <v>557</v>
      </c>
      <c r="B217" s="7" t="s">
        <v>692</v>
      </c>
      <c r="C217" s="61">
        <v>1</v>
      </c>
      <c r="D217" s="1">
        <v>7.202</v>
      </c>
      <c r="E217" s="15" t="s">
        <v>75</v>
      </c>
    </row>
    <row r="218" spans="1:5" ht="78.75">
      <c r="A218" s="60" t="s">
        <v>649</v>
      </c>
      <c r="B218" s="7" t="s">
        <v>714</v>
      </c>
      <c r="C218" s="61" t="s">
        <v>715</v>
      </c>
      <c r="D218" s="1">
        <v>0.53200000000000003</v>
      </c>
      <c r="E218" s="15" t="s">
        <v>534</v>
      </c>
    </row>
    <row r="219" spans="1:5" ht="110.25">
      <c r="A219" s="60" t="s">
        <v>606</v>
      </c>
      <c r="B219" s="7" t="s">
        <v>692</v>
      </c>
      <c r="C219" s="61">
        <v>1</v>
      </c>
      <c r="D219" s="1">
        <v>3.601</v>
      </c>
      <c r="E219" s="15" t="s">
        <v>75</v>
      </c>
    </row>
    <row r="220" spans="1:5" ht="31.5">
      <c r="A220" s="24" t="s">
        <v>608</v>
      </c>
      <c r="B220" s="7" t="s">
        <v>716</v>
      </c>
      <c r="C220" s="61">
        <v>11</v>
      </c>
      <c r="D220" s="1">
        <v>121.99979999999999</v>
      </c>
      <c r="E220" s="15" t="s">
        <v>685</v>
      </c>
    </row>
    <row r="221" spans="1:5" ht="63">
      <c r="A221" s="20" t="s">
        <v>524</v>
      </c>
      <c r="B221" s="7" t="s">
        <v>717</v>
      </c>
      <c r="C221" s="61">
        <v>6</v>
      </c>
      <c r="D221" s="1">
        <v>59.94</v>
      </c>
      <c r="E221" s="15" t="s">
        <v>534</v>
      </c>
    </row>
    <row r="222" spans="1:5" ht="63">
      <c r="A222" s="20" t="s">
        <v>718</v>
      </c>
      <c r="B222" s="7" t="s">
        <v>692</v>
      </c>
      <c r="C222" s="61">
        <v>1</v>
      </c>
      <c r="D222" s="1">
        <v>7.202</v>
      </c>
      <c r="E222" s="15" t="s">
        <v>75</v>
      </c>
    </row>
    <row r="223" spans="1:5" ht="78.75">
      <c r="A223" s="60" t="s">
        <v>612</v>
      </c>
      <c r="B223" s="7" t="s">
        <v>713</v>
      </c>
      <c r="C223" s="61">
        <v>5</v>
      </c>
      <c r="D223" s="1">
        <v>53.7</v>
      </c>
      <c r="E223" s="15" t="s">
        <v>534</v>
      </c>
    </row>
    <row r="224" spans="1:5" ht="78.75">
      <c r="A224" s="60" t="s">
        <v>613</v>
      </c>
      <c r="B224" s="7" t="s">
        <v>713</v>
      </c>
      <c r="C224" s="61">
        <v>1</v>
      </c>
      <c r="D224" s="1">
        <v>10.74</v>
      </c>
      <c r="E224" s="15" t="s">
        <v>534</v>
      </c>
    </row>
    <row r="225" spans="1:5" ht="78.75">
      <c r="A225" s="20" t="s">
        <v>557</v>
      </c>
      <c r="B225" s="7" t="s">
        <v>713</v>
      </c>
      <c r="C225" s="61">
        <v>3</v>
      </c>
      <c r="D225" s="1">
        <v>32.22</v>
      </c>
      <c r="E225" s="15" t="s">
        <v>534</v>
      </c>
    </row>
    <row r="226" spans="1:5" ht="78.75">
      <c r="A226" s="60" t="s">
        <v>614</v>
      </c>
      <c r="B226" s="7" t="s">
        <v>713</v>
      </c>
      <c r="C226" s="61">
        <v>2</v>
      </c>
      <c r="D226" s="1">
        <v>21.48</v>
      </c>
      <c r="E226" s="15" t="s">
        <v>534</v>
      </c>
    </row>
    <row r="227" spans="1:5" ht="31.5">
      <c r="A227" s="20" t="s">
        <v>704</v>
      </c>
      <c r="B227" s="7" t="s">
        <v>713</v>
      </c>
      <c r="C227" s="61">
        <v>1</v>
      </c>
      <c r="D227" s="1">
        <v>10.74</v>
      </c>
      <c r="E227" s="15" t="s">
        <v>534</v>
      </c>
    </row>
    <row r="228" spans="1:5" ht="78.75">
      <c r="A228" s="60" t="s">
        <v>521</v>
      </c>
      <c r="B228" s="7" t="s">
        <v>713</v>
      </c>
      <c r="C228" s="61">
        <v>2</v>
      </c>
      <c r="D228" s="1">
        <v>21.48</v>
      </c>
      <c r="E228" s="15" t="s">
        <v>534</v>
      </c>
    </row>
    <row r="229" spans="1:5" ht="78.75">
      <c r="A229" s="60" t="s">
        <v>617</v>
      </c>
      <c r="B229" s="7" t="s">
        <v>713</v>
      </c>
      <c r="C229" s="61">
        <v>1</v>
      </c>
      <c r="D229" s="1">
        <v>10.74</v>
      </c>
      <c r="E229" s="15" t="s">
        <v>534</v>
      </c>
    </row>
    <row r="230" spans="1:5" ht="78.75">
      <c r="A230" s="60" t="s">
        <v>648</v>
      </c>
      <c r="B230" s="7" t="s">
        <v>713</v>
      </c>
      <c r="C230" s="61">
        <v>1</v>
      </c>
      <c r="D230" s="1">
        <v>10.74</v>
      </c>
      <c r="E230" s="15" t="s">
        <v>534</v>
      </c>
    </row>
    <row r="231" spans="1:5" ht="47.25">
      <c r="A231" s="20" t="s">
        <v>705</v>
      </c>
      <c r="B231" s="7" t="s">
        <v>713</v>
      </c>
      <c r="C231" s="61">
        <v>2</v>
      </c>
      <c r="D231" s="1">
        <v>21.48</v>
      </c>
      <c r="E231" s="15" t="s">
        <v>534</v>
      </c>
    </row>
    <row r="232" spans="1:5" ht="63">
      <c r="A232" s="20" t="s">
        <v>690</v>
      </c>
      <c r="B232" s="7" t="s">
        <v>713</v>
      </c>
      <c r="C232" s="61">
        <v>1</v>
      </c>
      <c r="D232" s="1">
        <v>10.74</v>
      </c>
      <c r="E232" s="15" t="s">
        <v>534</v>
      </c>
    </row>
    <row r="233" spans="1:5" ht="63">
      <c r="A233" s="20" t="s">
        <v>699</v>
      </c>
      <c r="B233" s="7" t="s">
        <v>713</v>
      </c>
      <c r="C233" s="61">
        <v>2</v>
      </c>
      <c r="D233" s="1">
        <v>21.48</v>
      </c>
      <c r="E233" s="15" t="s">
        <v>534</v>
      </c>
    </row>
    <row r="234" spans="1:5" ht="78.75">
      <c r="A234" s="60" t="s">
        <v>115</v>
      </c>
      <c r="B234" s="7" t="s">
        <v>713</v>
      </c>
      <c r="C234" s="61">
        <v>3</v>
      </c>
      <c r="D234" s="1">
        <v>32.22</v>
      </c>
      <c r="E234" s="15" t="s">
        <v>534</v>
      </c>
    </row>
    <row r="235" spans="1:5" ht="94.5">
      <c r="A235" s="60" t="s">
        <v>114</v>
      </c>
      <c r="B235" s="7" t="s">
        <v>713</v>
      </c>
      <c r="C235" s="61">
        <v>3</v>
      </c>
      <c r="D235" s="1">
        <v>32.22</v>
      </c>
      <c r="E235" s="15" t="s">
        <v>534</v>
      </c>
    </row>
    <row r="236" spans="1:5" ht="47.25">
      <c r="A236" s="20" t="s">
        <v>701</v>
      </c>
      <c r="B236" s="7" t="s">
        <v>713</v>
      </c>
      <c r="C236" s="61">
        <v>1</v>
      </c>
      <c r="D236" s="1">
        <v>10.74</v>
      </c>
      <c r="E236" s="15" t="s">
        <v>534</v>
      </c>
    </row>
    <row r="237" spans="1:5" ht="78.75">
      <c r="A237" s="60" t="s">
        <v>706</v>
      </c>
      <c r="B237" s="7" t="s">
        <v>713</v>
      </c>
      <c r="C237" s="61">
        <v>2</v>
      </c>
      <c r="D237" s="1">
        <v>21.48</v>
      </c>
      <c r="E237" s="15" t="s">
        <v>534</v>
      </c>
    </row>
    <row r="238" spans="1:5" ht="63">
      <c r="A238" s="20" t="s">
        <v>694</v>
      </c>
      <c r="B238" s="7" t="s">
        <v>713</v>
      </c>
      <c r="C238" s="61">
        <v>1</v>
      </c>
      <c r="D238" s="1">
        <v>10.74</v>
      </c>
      <c r="E238" s="15" t="s">
        <v>534</v>
      </c>
    </row>
    <row r="239" spans="1:5" ht="47.25">
      <c r="A239" s="20" t="s">
        <v>695</v>
      </c>
      <c r="B239" s="7" t="s">
        <v>713</v>
      </c>
      <c r="C239" s="61">
        <v>2</v>
      </c>
      <c r="D239" s="1">
        <v>21.48</v>
      </c>
      <c r="E239" s="15" t="s">
        <v>534</v>
      </c>
    </row>
    <row r="240" spans="1:5" ht="78.75">
      <c r="A240" s="60" t="s">
        <v>652</v>
      </c>
      <c r="B240" s="7" t="s">
        <v>713</v>
      </c>
      <c r="C240" s="61">
        <v>2</v>
      </c>
      <c r="D240" s="1">
        <v>21.48</v>
      </c>
      <c r="E240" s="15" t="s">
        <v>534</v>
      </c>
    </row>
    <row r="241" spans="1:5" ht="63">
      <c r="A241" s="20" t="s">
        <v>700</v>
      </c>
      <c r="B241" s="7" t="s">
        <v>713</v>
      </c>
      <c r="C241" s="61">
        <v>1</v>
      </c>
      <c r="D241" s="1">
        <v>10.74</v>
      </c>
      <c r="E241" s="15" t="s">
        <v>534</v>
      </c>
    </row>
    <row r="242" spans="1:5" ht="47.25">
      <c r="A242" s="20" t="s">
        <v>708</v>
      </c>
      <c r="B242" s="7" t="s">
        <v>713</v>
      </c>
      <c r="C242" s="61">
        <v>1</v>
      </c>
      <c r="D242" s="1">
        <v>10.74</v>
      </c>
      <c r="E242" s="15" t="s">
        <v>534</v>
      </c>
    </row>
    <row r="243" spans="1:5" ht="47.25">
      <c r="A243" s="20" t="s">
        <v>709</v>
      </c>
      <c r="B243" s="7" t="s">
        <v>713</v>
      </c>
      <c r="C243" s="61">
        <v>2</v>
      </c>
      <c r="D243" s="1">
        <v>21.48</v>
      </c>
      <c r="E243" s="15" t="s">
        <v>534</v>
      </c>
    </row>
    <row r="244" spans="1:5" ht="78.75">
      <c r="A244" s="60" t="s">
        <v>119</v>
      </c>
      <c r="B244" s="7" t="s">
        <v>713</v>
      </c>
      <c r="C244" s="61">
        <v>3</v>
      </c>
      <c r="D244" s="1">
        <v>32.22</v>
      </c>
      <c r="E244" s="15" t="s">
        <v>534</v>
      </c>
    </row>
    <row r="245" spans="1:5" ht="63">
      <c r="A245" s="20" t="s">
        <v>619</v>
      </c>
      <c r="B245" s="7" t="s">
        <v>713</v>
      </c>
      <c r="C245" s="61">
        <v>3</v>
      </c>
      <c r="D245" s="1">
        <v>32.22</v>
      </c>
      <c r="E245" s="15" t="s">
        <v>534</v>
      </c>
    </row>
    <row r="246" spans="1:5" ht="47.25">
      <c r="A246" s="20" t="s">
        <v>710</v>
      </c>
      <c r="B246" s="7" t="s">
        <v>713</v>
      </c>
      <c r="C246" s="61">
        <v>2</v>
      </c>
      <c r="D246" s="1">
        <v>21.48</v>
      </c>
      <c r="E246" s="15" t="s">
        <v>534</v>
      </c>
    </row>
    <row r="247" spans="1:5" ht="63">
      <c r="A247" s="20" t="s">
        <v>622</v>
      </c>
      <c r="B247" s="7" t="s">
        <v>713</v>
      </c>
      <c r="C247" s="61">
        <v>2</v>
      </c>
      <c r="D247" s="1">
        <v>21.48</v>
      </c>
      <c r="E247" s="15" t="s">
        <v>534</v>
      </c>
    </row>
    <row r="248" spans="1:5" ht="78.75">
      <c r="A248" s="60" t="s">
        <v>616</v>
      </c>
      <c r="B248" s="7" t="s">
        <v>713</v>
      </c>
      <c r="C248" s="61">
        <v>1</v>
      </c>
      <c r="D248" s="1">
        <v>10.74</v>
      </c>
      <c r="E248" s="15" t="s">
        <v>534</v>
      </c>
    </row>
    <row r="249" spans="1:5" ht="63">
      <c r="A249" s="20" t="s">
        <v>547</v>
      </c>
      <c r="B249" s="7" t="s">
        <v>713</v>
      </c>
      <c r="C249" s="61">
        <v>1</v>
      </c>
      <c r="D249" s="1">
        <v>10.74</v>
      </c>
      <c r="E249" s="15" t="s">
        <v>534</v>
      </c>
    </row>
    <row r="250" spans="1:5" ht="47.25">
      <c r="A250" s="20" t="s">
        <v>698</v>
      </c>
      <c r="B250" s="7" t="s">
        <v>713</v>
      </c>
      <c r="C250" s="61">
        <v>2</v>
      </c>
      <c r="D250" s="1">
        <v>21.48</v>
      </c>
      <c r="E250" s="15" t="s">
        <v>534</v>
      </c>
    </row>
    <row r="251" spans="1:5">
      <c r="A251" s="24" t="s">
        <v>719</v>
      </c>
      <c r="B251" s="7" t="s">
        <v>720</v>
      </c>
      <c r="C251" s="61">
        <v>1</v>
      </c>
      <c r="D251" s="1">
        <f>53.39805+1.60195</f>
        <v>55</v>
      </c>
      <c r="E251" s="15" t="s">
        <v>534</v>
      </c>
    </row>
    <row r="252" spans="1:5">
      <c r="A252" s="24" t="s">
        <v>719</v>
      </c>
      <c r="B252" s="7" t="s">
        <v>713</v>
      </c>
      <c r="C252" s="61">
        <v>2</v>
      </c>
      <c r="D252" s="1">
        <f>29.12621+0.87379</f>
        <v>30</v>
      </c>
      <c r="E252" s="15" t="s">
        <v>534</v>
      </c>
    </row>
    <row r="253" spans="1:5">
      <c r="A253" s="24" t="s">
        <v>719</v>
      </c>
      <c r="B253" s="7" t="s">
        <v>720</v>
      </c>
      <c r="C253" s="61">
        <v>1</v>
      </c>
      <c r="D253" s="1">
        <f>14.5631+0.4369</f>
        <v>15</v>
      </c>
      <c r="E253" s="15" t="s">
        <v>534</v>
      </c>
    </row>
    <row r="254" spans="1:5" ht="47.25">
      <c r="A254" s="60" t="s">
        <v>645</v>
      </c>
      <c r="B254" s="7" t="s">
        <v>713</v>
      </c>
      <c r="C254" s="61">
        <v>3</v>
      </c>
      <c r="D254" s="1">
        <f>43.68932+1.31068</f>
        <v>45</v>
      </c>
      <c r="E254" s="15" t="s">
        <v>534</v>
      </c>
    </row>
    <row r="255" spans="1:5" ht="47.25">
      <c r="A255" s="60" t="s">
        <v>645</v>
      </c>
      <c r="B255" s="7" t="s">
        <v>609</v>
      </c>
      <c r="C255" s="61">
        <v>1</v>
      </c>
      <c r="D255" s="1">
        <f>13.10679+0.39321</f>
        <v>13.5</v>
      </c>
      <c r="E255" s="15" t="s">
        <v>534</v>
      </c>
    </row>
    <row r="256" spans="1:5" ht="47.25">
      <c r="A256" s="60" t="s">
        <v>645</v>
      </c>
      <c r="B256" s="7" t="s">
        <v>107</v>
      </c>
      <c r="C256" s="61">
        <v>1</v>
      </c>
      <c r="D256" s="1">
        <f>6.9932+0.2118</f>
        <v>7.2050000000000001</v>
      </c>
      <c r="E256" s="15" t="s">
        <v>75</v>
      </c>
    </row>
    <row r="257" spans="1:5" ht="47.25">
      <c r="A257" s="60" t="s">
        <v>645</v>
      </c>
      <c r="B257" s="7" t="s">
        <v>721</v>
      </c>
      <c r="C257" s="61">
        <v>4</v>
      </c>
      <c r="D257" s="1">
        <f>28.31067+0.84933</f>
        <v>29.159999999999997</v>
      </c>
      <c r="E257" s="15" t="s">
        <v>534</v>
      </c>
    </row>
    <row r="258" spans="1:5" ht="63">
      <c r="A258" s="60" t="s">
        <v>560</v>
      </c>
      <c r="B258" s="7" t="s">
        <v>722</v>
      </c>
      <c r="C258" s="61">
        <v>2</v>
      </c>
      <c r="D258" s="1">
        <f>61.58155+1.84745</f>
        <v>63.429000000000002</v>
      </c>
      <c r="E258" s="15" t="s">
        <v>723</v>
      </c>
    </row>
    <row r="259" spans="1:5" ht="63">
      <c r="A259" s="60" t="s">
        <v>560</v>
      </c>
      <c r="B259" s="7" t="s">
        <v>724</v>
      </c>
      <c r="C259" s="61">
        <v>1</v>
      </c>
      <c r="D259" s="1">
        <f>27.6699+0.8301</f>
        <v>28.5</v>
      </c>
      <c r="E259" s="15" t="s">
        <v>725</v>
      </c>
    </row>
    <row r="260" spans="1:5" ht="47.25">
      <c r="A260" s="60" t="s">
        <v>726</v>
      </c>
      <c r="B260" s="7" t="s">
        <v>721</v>
      </c>
      <c r="C260" s="61">
        <v>5</v>
      </c>
      <c r="D260" s="1">
        <f>48.49514+1.45486</f>
        <v>49.95</v>
      </c>
      <c r="E260" s="15" t="s">
        <v>534</v>
      </c>
    </row>
    <row r="261" spans="1:5" ht="47.25">
      <c r="A261" s="60" t="s">
        <v>726</v>
      </c>
      <c r="B261" s="7" t="s">
        <v>713</v>
      </c>
      <c r="C261" s="61">
        <v>1</v>
      </c>
      <c r="D261" s="1">
        <f>10.47086+0.31414</f>
        <v>10.785</v>
      </c>
      <c r="E261" s="15" t="s">
        <v>534</v>
      </c>
    </row>
    <row r="262" spans="1:5" ht="47.25">
      <c r="A262" s="60" t="s">
        <v>726</v>
      </c>
      <c r="B262" s="7" t="s">
        <v>727</v>
      </c>
      <c r="C262" s="61">
        <v>2</v>
      </c>
      <c r="D262" s="1">
        <f>14.03882+0.42118</f>
        <v>14.459999999999999</v>
      </c>
      <c r="E262" s="15" t="s">
        <v>534</v>
      </c>
    </row>
    <row r="263" spans="1:5" ht="47.25">
      <c r="A263" s="60" t="s">
        <v>726</v>
      </c>
      <c r="B263" s="7" t="s">
        <v>728</v>
      </c>
      <c r="C263" s="61">
        <v>1</v>
      </c>
      <c r="D263" s="1">
        <f>6.99514+0.20982</f>
        <v>7.2049599999999998</v>
      </c>
      <c r="E263" s="15" t="s">
        <v>75</v>
      </c>
    </row>
    <row r="264" spans="1:5" ht="47.25">
      <c r="A264" s="60" t="s">
        <v>729</v>
      </c>
      <c r="B264" s="7" t="s">
        <v>713</v>
      </c>
      <c r="C264" s="61">
        <v>5</v>
      </c>
      <c r="D264" s="1">
        <f>31.45631+0.94369</f>
        <v>32.4</v>
      </c>
      <c r="E264" s="15" t="s">
        <v>534</v>
      </c>
    </row>
    <row r="265" spans="1:5" ht="47.25">
      <c r="A265" s="60" t="s">
        <v>729</v>
      </c>
      <c r="B265" s="7" t="s">
        <v>713</v>
      </c>
      <c r="C265" s="61">
        <v>4</v>
      </c>
      <c r="D265" s="1">
        <f>39.32038+1.17962</f>
        <v>40.5</v>
      </c>
      <c r="E265" s="15" t="s">
        <v>534</v>
      </c>
    </row>
    <row r="266" spans="1:5" ht="47.25">
      <c r="A266" s="60" t="s">
        <v>729</v>
      </c>
      <c r="B266" s="7" t="s">
        <v>320</v>
      </c>
      <c r="C266" s="61">
        <v>1</v>
      </c>
      <c r="D266" s="1">
        <f>6.99514+0.20986</f>
        <v>7.2050000000000001</v>
      </c>
      <c r="E266" s="15" t="s">
        <v>75</v>
      </c>
    </row>
    <row r="267" spans="1:5" ht="47.25">
      <c r="A267" s="60" t="s">
        <v>730</v>
      </c>
      <c r="B267" s="7" t="s">
        <v>731</v>
      </c>
      <c r="C267" s="61">
        <v>2</v>
      </c>
      <c r="D267" s="1">
        <f>18.87281+0.56619</f>
        <v>19.439</v>
      </c>
      <c r="E267" s="15" t="s">
        <v>732</v>
      </c>
    </row>
    <row r="268" spans="1:5" ht="47.25">
      <c r="A268" s="60" t="s">
        <v>730</v>
      </c>
      <c r="B268" s="7" t="s">
        <v>609</v>
      </c>
      <c r="C268" s="61">
        <v>1</v>
      </c>
      <c r="D268" s="1">
        <f>24.75727+0.74273</f>
        <v>25.5</v>
      </c>
      <c r="E268" s="15" t="s">
        <v>534</v>
      </c>
    </row>
    <row r="269" spans="1:5" ht="47.25">
      <c r="A269" s="60" t="s">
        <v>730</v>
      </c>
      <c r="B269" s="7" t="s">
        <v>713</v>
      </c>
      <c r="C269" s="61">
        <v>1</v>
      </c>
      <c r="D269" s="1">
        <f>14.5631+0.4369</f>
        <v>15</v>
      </c>
      <c r="E269" s="15" t="s">
        <v>534</v>
      </c>
    </row>
    <row r="270" spans="1:5" ht="47.25">
      <c r="A270" s="60" t="s">
        <v>730</v>
      </c>
      <c r="B270" s="7" t="s">
        <v>107</v>
      </c>
      <c r="C270" s="61">
        <v>1</v>
      </c>
      <c r="D270" s="1">
        <f>8.64077+0.25923</f>
        <v>8.9</v>
      </c>
      <c r="E270" s="15" t="s">
        <v>75</v>
      </c>
    </row>
    <row r="271" spans="1:5" ht="47.25">
      <c r="A271" s="60" t="s">
        <v>733</v>
      </c>
      <c r="B271" s="7" t="s">
        <v>609</v>
      </c>
      <c r="C271" s="61">
        <v>1</v>
      </c>
      <c r="D271" s="1">
        <f>24.75727+0.74273</f>
        <v>25.5</v>
      </c>
      <c r="E271" s="15" t="s">
        <v>534</v>
      </c>
    </row>
    <row r="272" spans="1:5" ht="47.25">
      <c r="A272" s="60" t="s">
        <v>733</v>
      </c>
      <c r="B272" s="7" t="s">
        <v>713</v>
      </c>
      <c r="C272" s="61">
        <v>1</v>
      </c>
      <c r="D272" s="1">
        <f>14.5631+0.4369</f>
        <v>15</v>
      </c>
      <c r="E272" s="15" t="s">
        <v>534</v>
      </c>
    </row>
    <row r="273" spans="1:5" ht="47.25">
      <c r="A273" s="60" t="s">
        <v>564</v>
      </c>
      <c r="B273" s="7" t="s">
        <v>578</v>
      </c>
      <c r="C273" s="61">
        <v>1</v>
      </c>
      <c r="D273" s="1">
        <f>27.66989+0.83011</f>
        <v>28.5</v>
      </c>
      <c r="E273" s="15" t="s">
        <v>534</v>
      </c>
    </row>
    <row r="274" spans="1:5" ht="47.25">
      <c r="A274" s="60" t="s">
        <v>564</v>
      </c>
      <c r="B274" s="7" t="s">
        <v>609</v>
      </c>
      <c r="C274" s="61">
        <v>1</v>
      </c>
      <c r="D274" s="1">
        <f>24.75727+0.74273</f>
        <v>25.5</v>
      </c>
      <c r="E274" s="15" t="s">
        <v>534</v>
      </c>
    </row>
    <row r="275" spans="1:5" ht="47.25">
      <c r="A275" s="60" t="s">
        <v>564</v>
      </c>
      <c r="B275" s="7" t="s">
        <v>713</v>
      </c>
      <c r="C275" s="61">
        <v>2</v>
      </c>
      <c r="D275" s="1">
        <f>29.1262+0.8738</f>
        <v>30</v>
      </c>
      <c r="E275" s="15" t="s">
        <v>534</v>
      </c>
    </row>
    <row r="276" spans="1:5" ht="47.25">
      <c r="A276" s="60" t="s">
        <v>564</v>
      </c>
      <c r="B276" s="7" t="s">
        <v>107</v>
      </c>
      <c r="C276" s="61">
        <v>1</v>
      </c>
      <c r="D276" s="1">
        <f>6.99514+0.20986</f>
        <v>7.2050000000000001</v>
      </c>
      <c r="E276" s="15" t="s">
        <v>75</v>
      </c>
    </row>
    <row r="277" spans="1:5" ht="47.25">
      <c r="A277" s="60" t="s">
        <v>564</v>
      </c>
      <c r="B277" s="7" t="s">
        <v>728</v>
      </c>
      <c r="C277" s="61">
        <v>1</v>
      </c>
      <c r="D277" s="1">
        <f>8.49029+0.25471</f>
        <v>8.7449999999999992</v>
      </c>
      <c r="E277" s="15" t="s">
        <v>534</v>
      </c>
    </row>
    <row r="278" spans="1:5" ht="47.25">
      <c r="A278" s="60" t="s">
        <v>564</v>
      </c>
      <c r="B278" s="7" t="s">
        <v>734</v>
      </c>
      <c r="C278" s="61">
        <v>1</v>
      </c>
      <c r="D278" s="1">
        <f>1.89284+0.05716+5.38837+0.16163</f>
        <v>7.5</v>
      </c>
      <c r="E278" s="15" t="s">
        <v>534</v>
      </c>
    </row>
    <row r="279" spans="1:5" ht="47.25">
      <c r="A279" s="60" t="s">
        <v>646</v>
      </c>
      <c r="B279" s="7" t="s">
        <v>642</v>
      </c>
      <c r="C279" s="61">
        <v>2</v>
      </c>
      <c r="D279" s="1">
        <f>27.37864+0.82136</f>
        <v>28.2</v>
      </c>
      <c r="E279" s="15" t="s">
        <v>534</v>
      </c>
    </row>
    <row r="280" spans="1:5" ht="47.25">
      <c r="A280" s="60" t="s">
        <v>646</v>
      </c>
      <c r="B280" s="7" t="s">
        <v>713</v>
      </c>
      <c r="C280" s="61">
        <v>4</v>
      </c>
      <c r="D280" s="1">
        <f>34.10193+1.02307</f>
        <v>35.125</v>
      </c>
      <c r="E280" s="15" t="s">
        <v>534</v>
      </c>
    </row>
    <row r="281" spans="1:5" ht="47.25">
      <c r="A281" s="60" t="s">
        <v>646</v>
      </c>
      <c r="B281" s="7" t="s">
        <v>642</v>
      </c>
      <c r="C281" s="61">
        <v>1</v>
      </c>
      <c r="D281" s="1">
        <f>14.5631+0.4369</f>
        <v>15</v>
      </c>
      <c r="E281" s="15" t="s">
        <v>534</v>
      </c>
    </row>
    <row r="282" spans="1:5" ht="47.25">
      <c r="A282" s="60" t="s">
        <v>646</v>
      </c>
      <c r="B282" s="7" t="s">
        <v>728</v>
      </c>
      <c r="C282" s="61">
        <v>1</v>
      </c>
      <c r="D282" s="1">
        <f>6.99514+0.20986</f>
        <v>7.2050000000000001</v>
      </c>
      <c r="E282" s="15" t="s">
        <v>75</v>
      </c>
    </row>
    <row r="283" spans="1:5" ht="47.25">
      <c r="A283" s="60" t="s">
        <v>646</v>
      </c>
      <c r="B283" s="7" t="s">
        <v>728</v>
      </c>
      <c r="C283" s="61">
        <v>1</v>
      </c>
      <c r="D283" s="1">
        <f>13.99029+0.41971</f>
        <v>14.41</v>
      </c>
      <c r="E283" s="15" t="s">
        <v>75</v>
      </c>
    </row>
    <row r="284" spans="1:5" ht="31.5">
      <c r="A284" s="7" t="s">
        <v>735</v>
      </c>
      <c r="B284" s="7" t="s">
        <v>642</v>
      </c>
      <c r="C284" s="61">
        <v>3</v>
      </c>
      <c r="D284" s="1">
        <f>29.09709+0.87291</f>
        <v>29.970000000000002</v>
      </c>
      <c r="E284" s="15" t="s">
        <v>534</v>
      </c>
    </row>
    <row r="285" spans="1:5" ht="31.5">
      <c r="A285" s="7" t="s">
        <v>735</v>
      </c>
      <c r="B285" s="7" t="s">
        <v>713</v>
      </c>
      <c r="C285" s="61">
        <v>5</v>
      </c>
      <c r="D285" s="1">
        <f>54.17476+1.62524</f>
        <v>55.8</v>
      </c>
      <c r="E285" s="15" t="s">
        <v>534</v>
      </c>
    </row>
    <row r="286" spans="1:5" ht="31.5">
      <c r="A286" s="7" t="s">
        <v>735</v>
      </c>
      <c r="B286" s="7" t="s">
        <v>736</v>
      </c>
      <c r="C286" s="61">
        <v>1</v>
      </c>
      <c r="D286" s="1">
        <f>5.92223+0.17767</f>
        <v>6.0998999999999999</v>
      </c>
      <c r="E286" s="15" t="s">
        <v>523</v>
      </c>
    </row>
    <row r="287" spans="1:5" ht="31.5">
      <c r="A287" s="7" t="s">
        <v>735</v>
      </c>
      <c r="B287" s="7" t="s">
        <v>737</v>
      </c>
      <c r="C287" s="61">
        <v>1</v>
      </c>
      <c r="D287" s="1">
        <f>14+0.42</f>
        <v>14.42</v>
      </c>
      <c r="E287" s="15" t="s">
        <v>523</v>
      </c>
    </row>
    <row r="288" spans="1:5" ht="31.5">
      <c r="A288" s="7" t="s">
        <v>735</v>
      </c>
      <c r="B288" s="7" t="s">
        <v>313</v>
      </c>
      <c r="C288" s="61">
        <v>1</v>
      </c>
      <c r="D288" s="1">
        <f>11.65049+0.34951</f>
        <v>12</v>
      </c>
      <c r="E288" s="15" t="s">
        <v>738</v>
      </c>
    </row>
    <row r="289" spans="1:5" ht="31.5">
      <c r="A289" s="7" t="s">
        <v>735</v>
      </c>
      <c r="B289" s="7" t="s">
        <v>739</v>
      </c>
      <c r="C289" s="61">
        <v>1</v>
      </c>
      <c r="D289" s="1">
        <f>28.05825+0.84175</f>
        <v>28.900000000000002</v>
      </c>
      <c r="E289" s="15" t="s">
        <v>738</v>
      </c>
    </row>
    <row r="290" spans="1:5" ht="31.5">
      <c r="A290" s="7" t="s">
        <v>735</v>
      </c>
      <c r="B290" s="7" t="s">
        <v>740</v>
      </c>
      <c r="C290" s="61">
        <v>1</v>
      </c>
      <c r="D290" s="1">
        <f>6.01942+0.18058</f>
        <v>6.2</v>
      </c>
      <c r="E290" s="15" t="s">
        <v>738</v>
      </c>
    </row>
    <row r="291" spans="1:5" ht="31.5">
      <c r="A291" s="7" t="s">
        <v>735</v>
      </c>
      <c r="B291" s="7" t="s">
        <v>741</v>
      </c>
      <c r="C291" s="61">
        <v>1</v>
      </c>
      <c r="D291" s="1">
        <f>20+0.6</f>
        <v>20.6</v>
      </c>
      <c r="E291" s="15" t="s">
        <v>523</v>
      </c>
    </row>
    <row r="292" spans="1:5" ht="31.5">
      <c r="A292" s="7" t="s">
        <v>735</v>
      </c>
      <c r="B292" s="7" t="s">
        <v>742</v>
      </c>
      <c r="C292" s="61">
        <v>1</v>
      </c>
      <c r="D292" s="1">
        <f>6.2699+0.1881</f>
        <v>6.4580000000000002</v>
      </c>
      <c r="E292" s="15" t="s">
        <v>743</v>
      </c>
    </row>
    <row r="293" spans="1:5" ht="31.5">
      <c r="A293" s="7" t="s">
        <v>735</v>
      </c>
      <c r="B293" s="7" t="s">
        <v>728</v>
      </c>
      <c r="C293" s="61">
        <v>1</v>
      </c>
      <c r="D293" s="1">
        <f>7.47087+0.22413</f>
        <v>7.6949999999999994</v>
      </c>
      <c r="E293" s="15" t="s">
        <v>534</v>
      </c>
    </row>
    <row r="294" spans="1:5" ht="31.5">
      <c r="A294" s="7" t="s">
        <v>735</v>
      </c>
      <c r="B294" s="7" t="s">
        <v>744</v>
      </c>
      <c r="C294" s="61">
        <v>10</v>
      </c>
      <c r="D294" s="1">
        <f>69.96117+2.09883</f>
        <v>72.06</v>
      </c>
      <c r="E294" s="15" t="s">
        <v>597</v>
      </c>
    </row>
    <row r="295" spans="1:5" ht="31.5">
      <c r="A295" s="7" t="s">
        <v>735</v>
      </c>
      <c r="B295" s="7" t="s">
        <v>745</v>
      </c>
      <c r="C295" s="61">
        <v>1</v>
      </c>
      <c r="D295" s="1">
        <f>83.5+2.505</f>
        <v>86.004999999999995</v>
      </c>
      <c r="E295" s="15" t="s">
        <v>555</v>
      </c>
    </row>
    <row r="296" spans="1:5" ht="31.5">
      <c r="A296" s="7" t="s">
        <v>735</v>
      </c>
      <c r="B296" s="7" t="s">
        <v>746</v>
      </c>
      <c r="C296" s="61">
        <v>1</v>
      </c>
      <c r="D296" s="1">
        <f>22+0.66</f>
        <v>22.66</v>
      </c>
      <c r="E296" s="15" t="s">
        <v>555</v>
      </c>
    </row>
    <row r="297" spans="1:5" ht="31.5">
      <c r="A297" s="7" t="s">
        <v>735</v>
      </c>
      <c r="B297" s="7" t="s">
        <v>747</v>
      </c>
      <c r="C297" s="61">
        <v>4</v>
      </c>
      <c r="D297" s="1">
        <f>30.75+0.9225</f>
        <v>31.672499999999999</v>
      </c>
      <c r="E297" s="15" t="s">
        <v>663</v>
      </c>
    </row>
    <row r="298" spans="1:5" ht="31.5">
      <c r="A298" s="20" t="s">
        <v>664</v>
      </c>
      <c r="B298" s="7" t="s">
        <v>713</v>
      </c>
      <c r="C298" s="61">
        <v>1</v>
      </c>
      <c r="D298" s="1">
        <f>10.83495+0.32505</f>
        <v>11.159999999999998</v>
      </c>
      <c r="E298" s="15" t="s">
        <v>534</v>
      </c>
    </row>
    <row r="299" spans="1:5" ht="31.5">
      <c r="A299" s="7" t="s">
        <v>748</v>
      </c>
      <c r="B299" s="7" t="s">
        <v>610</v>
      </c>
      <c r="C299" s="61">
        <v>1</v>
      </c>
      <c r="D299" s="1">
        <f>21.84466+0.65534</f>
        <v>22.5</v>
      </c>
      <c r="E299" s="15" t="s">
        <v>555</v>
      </c>
    </row>
    <row r="300" spans="1:5" ht="31.5">
      <c r="A300" s="7" t="s">
        <v>518</v>
      </c>
      <c r="B300" s="7" t="s">
        <v>749</v>
      </c>
      <c r="C300" s="61">
        <v>1</v>
      </c>
      <c r="D300" s="1">
        <f>12.03398+0.36102</f>
        <v>12.395</v>
      </c>
      <c r="E300" s="15" t="s">
        <v>663</v>
      </c>
    </row>
    <row r="301" spans="1:5" ht="31.5">
      <c r="A301" s="7" t="s">
        <v>518</v>
      </c>
      <c r="B301" s="7" t="s">
        <v>749</v>
      </c>
      <c r="C301" s="61">
        <v>1</v>
      </c>
      <c r="D301" s="1">
        <f>22.1068+0.6632+17.7</f>
        <v>40.47</v>
      </c>
      <c r="E301" s="15" t="s">
        <v>663</v>
      </c>
    </row>
    <row r="302" spans="1:5" ht="31.5">
      <c r="A302" s="7" t="s">
        <v>518</v>
      </c>
      <c r="B302" s="7" t="s">
        <v>749</v>
      </c>
      <c r="C302" s="61">
        <v>1</v>
      </c>
      <c r="D302" s="1">
        <f>7.99514+0.23986</f>
        <v>8.2349999999999994</v>
      </c>
      <c r="E302" s="15" t="s">
        <v>539</v>
      </c>
    </row>
    <row r="303" spans="1:5" ht="31.5">
      <c r="A303" s="7" t="s">
        <v>750</v>
      </c>
      <c r="B303" s="7" t="s">
        <v>713</v>
      </c>
      <c r="C303" s="61">
        <v>1</v>
      </c>
      <c r="D303" s="1">
        <f>9.47767+0.28433</f>
        <v>9.7620000000000005</v>
      </c>
      <c r="E303" s="15" t="s">
        <v>534</v>
      </c>
    </row>
    <row r="304" spans="1:5" ht="31.5">
      <c r="A304" s="7" t="s">
        <v>751</v>
      </c>
      <c r="B304" s="7" t="s">
        <v>752</v>
      </c>
      <c r="C304" s="61">
        <v>1</v>
      </c>
      <c r="D304" s="1">
        <f>11+0.33</f>
        <v>11.33</v>
      </c>
      <c r="E304" s="15" t="s">
        <v>753</v>
      </c>
    </row>
    <row r="305" spans="1:5" ht="31.5">
      <c r="A305" s="7" t="s">
        <v>751</v>
      </c>
      <c r="B305" s="7" t="s">
        <v>610</v>
      </c>
      <c r="C305" s="61">
        <v>1</v>
      </c>
      <c r="D305" s="1">
        <f>11+0.33</f>
        <v>11.33</v>
      </c>
      <c r="E305" s="15" t="s">
        <v>753</v>
      </c>
    </row>
    <row r="306" spans="1:5" ht="31.5">
      <c r="A306" s="7" t="s">
        <v>754</v>
      </c>
      <c r="B306" s="7" t="s">
        <v>680</v>
      </c>
      <c r="C306" s="61">
        <v>1</v>
      </c>
      <c r="D306" s="1">
        <f>22+0.66</f>
        <v>22.66</v>
      </c>
      <c r="E306" s="15" t="s">
        <v>681</v>
      </c>
    </row>
    <row r="307" spans="1:5" ht="31.5">
      <c r="A307" s="7" t="s">
        <v>755</v>
      </c>
      <c r="B307" s="7" t="s">
        <v>756</v>
      </c>
      <c r="C307" s="61">
        <v>1</v>
      </c>
      <c r="D307" s="1">
        <f>22+0.66</f>
        <v>22.66</v>
      </c>
      <c r="E307" s="15" t="s">
        <v>753</v>
      </c>
    </row>
    <row r="308" spans="1:5" ht="31.5">
      <c r="A308" s="20" t="s">
        <v>704</v>
      </c>
      <c r="B308" s="7" t="s">
        <v>757</v>
      </c>
      <c r="C308" s="61">
        <v>5</v>
      </c>
      <c r="D308" s="1">
        <f>49.95145+1.49855</f>
        <v>51.45</v>
      </c>
      <c r="E308" s="15" t="s">
        <v>534</v>
      </c>
    </row>
    <row r="309" spans="1:5" ht="78.75">
      <c r="A309" s="60" t="s">
        <v>648</v>
      </c>
      <c r="B309" s="7" t="s">
        <v>727</v>
      </c>
      <c r="C309" s="61">
        <v>1</v>
      </c>
      <c r="D309" s="1">
        <f>7.89657+0.2369</f>
        <v>8.1334699999999991</v>
      </c>
      <c r="E309" s="15" t="s">
        <v>534</v>
      </c>
    </row>
    <row r="310" spans="1:5" ht="78.75">
      <c r="A310" s="60" t="s">
        <v>648</v>
      </c>
      <c r="B310" s="7" t="s">
        <v>727</v>
      </c>
      <c r="C310" s="61">
        <v>3</v>
      </c>
      <c r="D310" s="1">
        <f>31.13255+0.93398</f>
        <v>32.06653</v>
      </c>
      <c r="E310" s="15" t="s">
        <v>534</v>
      </c>
    </row>
    <row r="311" spans="1:5" ht="78.75">
      <c r="A311" s="60" t="s">
        <v>648</v>
      </c>
      <c r="B311" s="7" t="s">
        <v>728</v>
      </c>
      <c r="C311" s="61">
        <v>5</v>
      </c>
      <c r="D311" s="1">
        <f>47.38834+1.42166</f>
        <v>48.81</v>
      </c>
      <c r="E311" s="15" t="s">
        <v>534</v>
      </c>
    </row>
    <row r="312" spans="1:5" ht="63">
      <c r="A312" s="20" t="s">
        <v>690</v>
      </c>
      <c r="B312" s="7" t="s">
        <v>758</v>
      </c>
      <c r="C312" s="61">
        <v>3</v>
      </c>
      <c r="D312" s="1">
        <f>64.07766+1.92234</f>
        <v>66</v>
      </c>
      <c r="E312" s="15" t="s">
        <v>523</v>
      </c>
    </row>
    <row r="313" spans="1:5" ht="63">
      <c r="A313" s="20" t="s">
        <v>690</v>
      </c>
      <c r="B313" s="7" t="s">
        <v>727</v>
      </c>
      <c r="C313" s="61">
        <v>1</v>
      </c>
      <c r="D313" s="1">
        <f>17.88349+0.53651</f>
        <v>18.419999999999998</v>
      </c>
      <c r="E313" s="15" t="s">
        <v>534</v>
      </c>
    </row>
    <row r="314" spans="1:5" ht="63">
      <c r="A314" s="20" t="s">
        <v>690</v>
      </c>
      <c r="B314" s="7" t="s">
        <v>642</v>
      </c>
      <c r="C314" s="61">
        <v>1</v>
      </c>
      <c r="D314" s="1">
        <f>14.5631+0.4369</f>
        <v>15</v>
      </c>
      <c r="E314" s="15" t="s">
        <v>534</v>
      </c>
    </row>
    <row r="315" spans="1:5" ht="63">
      <c r="A315" s="20" t="s">
        <v>690</v>
      </c>
      <c r="B315" s="7" t="s">
        <v>759</v>
      </c>
      <c r="C315" s="61">
        <v>1</v>
      </c>
      <c r="D315" s="1">
        <f>8.83495+0.26505</f>
        <v>9.1</v>
      </c>
      <c r="E315" s="15" t="s">
        <v>760</v>
      </c>
    </row>
    <row r="316" spans="1:5" ht="63">
      <c r="A316" s="20" t="s">
        <v>690</v>
      </c>
      <c r="B316" s="7" t="s">
        <v>107</v>
      </c>
      <c r="C316" s="61">
        <v>1</v>
      </c>
      <c r="D316" s="1">
        <f>7.47087+0.22413</f>
        <v>7.6949999999999994</v>
      </c>
      <c r="E316" s="15" t="s">
        <v>534</v>
      </c>
    </row>
    <row r="317" spans="1:5" ht="63">
      <c r="A317" s="20" t="s">
        <v>699</v>
      </c>
      <c r="B317" s="7" t="s">
        <v>761</v>
      </c>
      <c r="C317" s="61">
        <v>1</v>
      </c>
      <c r="D317" s="1">
        <f>50+1.5</f>
        <v>51.5</v>
      </c>
      <c r="E317" s="15" t="s">
        <v>534</v>
      </c>
    </row>
    <row r="318" spans="1:5" ht="78.75">
      <c r="A318" s="60" t="s">
        <v>649</v>
      </c>
      <c r="B318" s="7" t="s">
        <v>762</v>
      </c>
      <c r="C318" s="61">
        <v>1</v>
      </c>
      <c r="D318" s="1">
        <f>25.04757+0.75143</f>
        <v>25.798999999999999</v>
      </c>
      <c r="E318" s="15" t="s">
        <v>760</v>
      </c>
    </row>
    <row r="319" spans="1:5" ht="78.75">
      <c r="A319" s="60" t="s">
        <v>649</v>
      </c>
      <c r="B319" s="7" t="s">
        <v>763</v>
      </c>
      <c r="C319" s="61">
        <v>2</v>
      </c>
      <c r="D319" s="1">
        <f>18.7165+0.5615</f>
        <v>19.277999999999999</v>
      </c>
      <c r="E319" s="15" t="s">
        <v>764</v>
      </c>
    </row>
    <row r="320" spans="1:5" ht="78.75">
      <c r="A320" s="60" t="s">
        <v>649</v>
      </c>
      <c r="B320" s="7" t="s">
        <v>728</v>
      </c>
      <c r="C320" s="61">
        <v>2</v>
      </c>
      <c r="D320" s="1">
        <f>23.2505+0.6975</f>
        <v>23.948</v>
      </c>
      <c r="E320" s="15" t="s">
        <v>534</v>
      </c>
    </row>
    <row r="321" spans="1:5" ht="78.75">
      <c r="A321" s="60" t="s">
        <v>649</v>
      </c>
      <c r="B321" s="7" t="s">
        <v>765</v>
      </c>
      <c r="C321" s="61">
        <v>4</v>
      </c>
      <c r="D321" s="1">
        <f>32.98543+0.98957</f>
        <v>33.975000000000001</v>
      </c>
      <c r="E321" s="15" t="s">
        <v>534</v>
      </c>
    </row>
    <row r="322" spans="1:5" ht="47.25">
      <c r="A322" s="20" t="s">
        <v>701</v>
      </c>
      <c r="B322" s="7" t="s">
        <v>766</v>
      </c>
      <c r="C322" s="61">
        <v>1</v>
      </c>
      <c r="D322" s="1">
        <f>9.5+0.285</f>
        <v>9.7850000000000001</v>
      </c>
      <c r="E322" s="15" t="s">
        <v>767</v>
      </c>
    </row>
    <row r="323" spans="1:5" ht="47.25">
      <c r="A323" s="20" t="s">
        <v>701</v>
      </c>
      <c r="B323" s="7" t="s">
        <v>762</v>
      </c>
      <c r="C323" s="61">
        <v>1</v>
      </c>
      <c r="D323" s="1">
        <f>19.22233+0.57667</f>
        <v>19.798999999999999</v>
      </c>
      <c r="E323" s="15" t="s">
        <v>760</v>
      </c>
    </row>
    <row r="324" spans="1:5" ht="47.25">
      <c r="A324" s="20" t="s">
        <v>701</v>
      </c>
      <c r="B324" s="7" t="s">
        <v>763</v>
      </c>
      <c r="C324" s="61">
        <v>4</v>
      </c>
      <c r="D324" s="1">
        <f>23.59223+0.70777</f>
        <v>24.3</v>
      </c>
      <c r="E324" s="15" t="s">
        <v>764</v>
      </c>
    </row>
    <row r="325" spans="1:5" ht="47.25">
      <c r="A325" s="20" t="s">
        <v>701</v>
      </c>
      <c r="B325" s="7" t="s">
        <v>728</v>
      </c>
      <c r="C325" s="61">
        <v>2</v>
      </c>
      <c r="D325" s="1">
        <f>23.76699+0.71301</f>
        <v>24.48</v>
      </c>
      <c r="E325" s="15" t="s">
        <v>534</v>
      </c>
    </row>
    <row r="326" spans="1:5" ht="47.25">
      <c r="A326" s="20" t="s">
        <v>701</v>
      </c>
      <c r="B326" s="7" t="s">
        <v>768</v>
      </c>
      <c r="C326" s="61">
        <v>4</v>
      </c>
      <c r="D326" s="1">
        <f>32.98543+0.98957</f>
        <v>33.975000000000001</v>
      </c>
      <c r="E326" s="15" t="s">
        <v>534</v>
      </c>
    </row>
    <row r="327" spans="1:5" ht="47.25">
      <c r="A327" s="20" t="s">
        <v>698</v>
      </c>
      <c r="B327" s="7" t="s">
        <v>769</v>
      </c>
      <c r="C327" s="61">
        <v>5</v>
      </c>
      <c r="D327" s="1">
        <f>59.85436+1.79564</f>
        <v>61.65</v>
      </c>
      <c r="E327" s="15" t="s">
        <v>534</v>
      </c>
    </row>
    <row r="328" spans="1:5" ht="78.75">
      <c r="A328" s="60" t="s">
        <v>652</v>
      </c>
      <c r="B328" s="7" t="s">
        <v>727</v>
      </c>
      <c r="C328" s="61">
        <v>4</v>
      </c>
      <c r="D328" s="1">
        <f>45.63106+1.36894</f>
        <v>47</v>
      </c>
      <c r="E328" s="15" t="s">
        <v>534</v>
      </c>
    </row>
    <row r="329" spans="1:5" ht="78.75">
      <c r="A329" s="60" t="s">
        <v>652</v>
      </c>
      <c r="B329" s="7" t="s">
        <v>727</v>
      </c>
      <c r="C329" s="61">
        <v>4</v>
      </c>
      <c r="D329" s="1">
        <f>31.74757+0.95243</f>
        <v>32.700000000000003</v>
      </c>
      <c r="E329" s="15" t="s">
        <v>534</v>
      </c>
    </row>
    <row r="330" spans="1:5" ht="78.75">
      <c r="A330" s="60" t="s">
        <v>652</v>
      </c>
      <c r="B330" s="7" t="s">
        <v>615</v>
      </c>
      <c r="C330" s="61">
        <v>1</v>
      </c>
      <c r="D330" s="1">
        <f>9+0.27</f>
        <v>9.27</v>
      </c>
      <c r="E330" s="15" t="s">
        <v>534</v>
      </c>
    </row>
    <row r="331" spans="1:5" ht="78.75">
      <c r="A331" s="60" t="s">
        <v>652</v>
      </c>
      <c r="B331" s="7" t="s">
        <v>713</v>
      </c>
      <c r="C331" s="61">
        <v>1</v>
      </c>
      <c r="D331" s="1">
        <f>12.37864+0.37136</f>
        <v>12.75</v>
      </c>
      <c r="E331" s="15" t="s">
        <v>534</v>
      </c>
    </row>
    <row r="332" spans="1:5" ht="78.75">
      <c r="A332" s="60" t="s">
        <v>770</v>
      </c>
      <c r="B332" s="7" t="s">
        <v>578</v>
      </c>
      <c r="C332" s="61">
        <v>1</v>
      </c>
      <c r="D332" s="1">
        <f>4.53496+0.13605+5.51358+0.16541</f>
        <v>10.35</v>
      </c>
      <c r="E332" s="15" t="s">
        <v>534</v>
      </c>
    </row>
    <row r="333" spans="1:5" ht="63">
      <c r="A333" s="20" t="s">
        <v>547</v>
      </c>
      <c r="B333" s="7" t="s">
        <v>720</v>
      </c>
      <c r="C333" s="61">
        <v>2</v>
      </c>
      <c r="D333" s="1">
        <f>125.76699+3.77301</f>
        <v>129.54000000000002</v>
      </c>
      <c r="E333" s="15" t="s">
        <v>534</v>
      </c>
    </row>
    <row r="334" spans="1:5" ht="63">
      <c r="A334" s="20" t="s">
        <v>547</v>
      </c>
      <c r="B334" s="7" t="s">
        <v>713</v>
      </c>
      <c r="C334" s="61">
        <v>24</v>
      </c>
      <c r="D334" s="1">
        <f>188.73786+5.66214</f>
        <v>194.4</v>
      </c>
      <c r="E334" s="15" t="s">
        <v>534</v>
      </c>
    </row>
    <row r="335" spans="1:5" ht="63">
      <c r="A335" s="20" t="s">
        <v>547</v>
      </c>
      <c r="B335" s="7" t="s">
        <v>609</v>
      </c>
      <c r="C335" s="61">
        <v>5</v>
      </c>
      <c r="D335" s="1">
        <f>65.53398+1.96602</f>
        <v>67.5</v>
      </c>
      <c r="E335" s="15" t="s">
        <v>534</v>
      </c>
    </row>
    <row r="336" spans="1:5" ht="63">
      <c r="A336" s="20" t="s">
        <v>547</v>
      </c>
      <c r="B336" s="7" t="s">
        <v>320</v>
      </c>
      <c r="C336" s="61">
        <v>1</v>
      </c>
      <c r="D336" s="1">
        <f>6.9932+0.2118</f>
        <v>7.2050000000000001</v>
      </c>
      <c r="E336" s="15" t="s">
        <v>75</v>
      </c>
    </row>
    <row r="337" spans="1:5" ht="63">
      <c r="A337" s="20" t="s">
        <v>619</v>
      </c>
      <c r="B337" s="7" t="s">
        <v>762</v>
      </c>
      <c r="C337" s="61">
        <v>1</v>
      </c>
      <c r="D337" s="1">
        <f>36.89223+1.10677</f>
        <v>37.998999999999995</v>
      </c>
      <c r="E337" s="15" t="s">
        <v>760</v>
      </c>
    </row>
    <row r="338" spans="1:5" ht="63">
      <c r="A338" s="20" t="s">
        <v>619</v>
      </c>
      <c r="B338" s="7" t="s">
        <v>771</v>
      </c>
      <c r="C338" s="61">
        <v>1</v>
      </c>
      <c r="D338" s="1">
        <f>24.27184+0.72816</f>
        <v>25</v>
      </c>
      <c r="E338" s="15" t="s">
        <v>539</v>
      </c>
    </row>
    <row r="339" spans="1:5" ht="63">
      <c r="A339" s="20" t="s">
        <v>619</v>
      </c>
      <c r="B339" s="7" t="s">
        <v>766</v>
      </c>
      <c r="C339" s="61">
        <v>1</v>
      </c>
      <c r="D339" s="1">
        <f>9.5+0.285</f>
        <v>9.7850000000000001</v>
      </c>
      <c r="E339" s="15" t="s">
        <v>772</v>
      </c>
    </row>
    <row r="340" spans="1:5" ht="63">
      <c r="A340" s="20" t="s">
        <v>619</v>
      </c>
      <c r="B340" s="7" t="s">
        <v>728</v>
      </c>
      <c r="C340" s="61">
        <v>5</v>
      </c>
      <c r="D340" s="1">
        <f>38.81067+1.16433</f>
        <v>39.975000000000001</v>
      </c>
      <c r="E340" s="15" t="s">
        <v>534</v>
      </c>
    </row>
    <row r="341" spans="1:5" ht="63">
      <c r="A341" s="20" t="s">
        <v>622</v>
      </c>
      <c r="B341" s="7" t="s">
        <v>766</v>
      </c>
      <c r="C341" s="61">
        <v>1</v>
      </c>
      <c r="D341" s="1">
        <f>9.5+0.285</f>
        <v>9.7850000000000001</v>
      </c>
      <c r="E341" s="15" t="s">
        <v>772</v>
      </c>
    </row>
    <row r="342" spans="1:5" ht="78.75">
      <c r="A342" s="60" t="s">
        <v>119</v>
      </c>
      <c r="B342" s="7" t="s">
        <v>728</v>
      </c>
      <c r="C342" s="61">
        <v>2</v>
      </c>
      <c r="D342" s="1">
        <f>15.96504+0.47896</f>
        <v>16.443999999999999</v>
      </c>
      <c r="E342" s="15" t="s">
        <v>534</v>
      </c>
    </row>
    <row r="343" spans="1:5" ht="78.75">
      <c r="A343" s="60" t="s">
        <v>625</v>
      </c>
      <c r="B343" s="7" t="s">
        <v>720</v>
      </c>
      <c r="C343" s="61">
        <v>1</v>
      </c>
      <c r="D343" s="1">
        <f>26.3903+0.79171+8.56797+0.25703</f>
        <v>36.007010000000001</v>
      </c>
      <c r="E343" s="15" t="s">
        <v>534</v>
      </c>
    </row>
    <row r="344" spans="1:5" ht="78.75">
      <c r="A344" s="60" t="s">
        <v>625</v>
      </c>
      <c r="B344" s="7" t="s">
        <v>728</v>
      </c>
      <c r="C344" s="61">
        <v>9</v>
      </c>
      <c r="D344" s="1">
        <f>71.43203+2.14297</f>
        <v>73.575000000000003</v>
      </c>
      <c r="E344" s="15" t="s">
        <v>534</v>
      </c>
    </row>
    <row r="345" spans="1:5" ht="63">
      <c r="A345" s="20" t="s">
        <v>628</v>
      </c>
      <c r="B345" s="7" t="s">
        <v>773</v>
      </c>
      <c r="C345" s="61">
        <v>2</v>
      </c>
      <c r="D345" s="1">
        <f>22.81553+0.68447</f>
        <v>23.5</v>
      </c>
      <c r="E345" s="15" t="s">
        <v>534</v>
      </c>
    </row>
    <row r="346" spans="1:5" ht="63">
      <c r="A346" s="20" t="s">
        <v>628</v>
      </c>
      <c r="B346" s="7" t="s">
        <v>728</v>
      </c>
      <c r="C346" s="61">
        <v>5</v>
      </c>
      <c r="D346" s="1">
        <f>47.62135+1.42865</f>
        <v>49.05</v>
      </c>
      <c r="E346" s="15" t="s">
        <v>534</v>
      </c>
    </row>
    <row r="347" spans="1:5" ht="63">
      <c r="A347" s="20" t="s">
        <v>628</v>
      </c>
      <c r="B347" s="7" t="s">
        <v>728</v>
      </c>
      <c r="C347" s="61">
        <v>1</v>
      </c>
      <c r="D347" s="1">
        <f>7.47087+0.22413</f>
        <v>7.6949999999999994</v>
      </c>
      <c r="E347" s="15" t="s">
        <v>534</v>
      </c>
    </row>
    <row r="348" spans="1:5" ht="63">
      <c r="A348" s="20" t="s">
        <v>629</v>
      </c>
      <c r="B348" s="7" t="s">
        <v>578</v>
      </c>
      <c r="C348" s="61">
        <v>1</v>
      </c>
      <c r="D348" s="1">
        <f>0.86408+0.02593+6+0.18+5.99999+0.18</f>
        <v>13.25</v>
      </c>
      <c r="E348" s="15" t="s">
        <v>534</v>
      </c>
    </row>
    <row r="349" spans="1:5" ht="63">
      <c r="A349" s="20" t="s">
        <v>718</v>
      </c>
      <c r="B349" s="7" t="s">
        <v>728</v>
      </c>
      <c r="C349" s="61">
        <v>1</v>
      </c>
      <c r="D349" s="1">
        <f>54.36893+1.63107</f>
        <v>56</v>
      </c>
      <c r="E349" s="15" t="s">
        <v>534</v>
      </c>
    </row>
    <row r="350" spans="1:5" ht="63">
      <c r="A350" s="20" t="s">
        <v>718</v>
      </c>
      <c r="B350" s="7" t="s">
        <v>728</v>
      </c>
      <c r="C350" s="61">
        <v>2</v>
      </c>
      <c r="D350" s="1">
        <f>14.94174+0.44826</f>
        <v>15.389999999999999</v>
      </c>
      <c r="E350" s="15" t="s">
        <v>534</v>
      </c>
    </row>
    <row r="351" spans="1:5" ht="63">
      <c r="A351" s="20" t="s">
        <v>718</v>
      </c>
      <c r="B351" s="7" t="s">
        <v>728</v>
      </c>
      <c r="C351" s="61">
        <v>1</v>
      </c>
      <c r="D351" s="1">
        <f>9.47766+0.28434</f>
        <v>9.7620000000000005</v>
      </c>
      <c r="E351" s="15" t="s">
        <v>534</v>
      </c>
    </row>
    <row r="352" spans="1:5" ht="78.75">
      <c r="A352" s="60" t="s">
        <v>112</v>
      </c>
      <c r="B352" s="7" t="s">
        <v>609</v>
      </c>
      <c r="C352" s="61">
        <v>1</v>
      </c>
      <c r="D352" s="1">
        <f>10+0.3</f>
        <v>10.3</v>
      </c>
      <c r="E352" s="15" t="s">
        <v>534</v>
      </c>
    </row>
    <row r="353" spans="1:5" ht="78.75">
      <c r="A353" s="60" t="s">
        <v>121</v>
      </c>
      <c r="B353" s="7" t="s">
        <v>766</v>
      </c>
      <c r="C353" s="61">
        <v>1</v>
      </c>
      <c r="D353" s="1">
        <f>9.5+0.285</f>
        <v>9.7850000000000001</v>
      </c>
      <c r="E353" s="15" t="s">
        <v>767</v>
      </c>
    </row>
    <row r="354" spans="1:5" ht="78.75">
      <c r="A354" s="60" t="s">
        <v>631</v>
      </c>
      <c r="B354" s="7" t="s">
        <v>774</v>
      </c>
      <c r="C354" s="61">
        <v>1</v>
      </c>
      <c r="D354" s="1">
        <f>39.6+1.188</f>
        <v>40.788000000000004</v>
      </c>
      <c r="E354" s="15" t="s">
        <v>760</v>
      </c>
    </row>
    <row r="355" spans="1:5" ht="78.75">
      <c r="A355" s="60" t="s">
        <v>633</v>
      </c>
      <c r="B355" s="7" t="s">
        <v>720</v>
      </c>
      <c r="C355" s="61">
        <v>1</v>
      </c>
      <c r="D355" s="1">
        <f>36.8932+1.1068</f>
        <v>38</v>
      </c>
      <c r="E355" s="15" t="s">
        <v>534</v>
      </c>
    </row>
    <row r="356" spans="1:5" ht="78.75">
      <c r="A356" s="60" t="s">
        <v>633</v>
      </c>
      <c r="B356" s="7" t="s">
        <v>728</v>
      </c>
      <c r="C356" s="61">
        <v>4</v>
      </c>
      <c r="D356" s="1">
        <f>37.91067+1.13733</f>
        <v>39.048000000000002</v>
      </c>
      <c r="E356" s="15" t="s">
        <v>534</v>
      </c>
    </row>
    <row r="357" spans="1:5" ht="63">
      <c r="A357" s="60" t="s">
        <v>117</v>
      </c>
      <c r="B357" s="7" t="s">
        <v>766</v>
      </c>
      <c r="C357" s="61">
        <v>1</v>
      </c>
      <c r="D357" s="1">
        <f>9.5+0.285</f>
        <v>9.7850000000000001</v>
      </c>
      <c r="E357" s="15" t="s">
        <v>767</v>
      </c>
    </row>
    <row r="358" spans="1:5" ht="63">
      <c r="A358" s="20" t="s">
        <v>775</v>
      </c>
      <c r="B358" s="7" t="s">
        <v>776</v>
      </c>
      <c r="C358" s="61">
        <v>4</v>
      </c>
      <c r="D358" s="1">
        <f>40.09708+1.20292</f>
        <v>41.3</v>
      </c>
      <c r="E358" s="15" t="s">
        <v>534</v>
      </c>
    </row>
    <row r="359" spans="1:5" ht="63">
      <c r="A359" s="20" t="s">
        <v>775</v>
      </c>
      <c r="B359" s="7" t="s">
        <v>721</v>
      </c>
      <c r="C359" s="61">
        <v>5</v>
      </c>
      <c r="D359" s="1">
        <f>7.81884+0.23457+38.05494+1.14165</f>
        <v>47.25</v>
      </c>
      <c r="E359" s="15" t="s">
        <v>534</v>
      </c>
    </row>
    <row r="360" spans="1:5">
      <c r="A360" s="19"/>
      <c r="B360" s="7"/>
      <c r="C360" s="61"/>
      <c r="D360" s="1"/>
      <c r="E360" s="13"/>
    </row>
    <row r="361" spans="1:5">
      <c r="A361" s="178" t="s">
        <v>1</v>
      </c>
      <c r="B361" s="145" t="s">
        <v>0</v>
      </c>
      <c r="C361" s="58" t="s">
        <v>1</v>
      </c>
      <c r="D361" s="64">
        <f>SUM(D20:D360)</f>
        <v>9628.0345899999975</v>
      </c>
      <c r="E361" s="58" t="s">
        <v>1</v>
      </c>
    </row>
    <row r="362" spans="1:5">
      <c r="A362" s="197" t="s">
        <v>8</v>
      </c>
      <c r="B362" s="197"/>
      <c r="C362" s="197"/>
      <c r="D362" s="197"/>
      <c r="E362" s="197"/>
    </row>
    <row r="363" spans="1:5">
      <c r="A363" s="20" t="s">
        <v>130</v>
      </c>
      <c r="B363" s="20" t="s">
        <v>131</v>
      </c>
      <c r="C363" s="10">
        <v>3</v>
      </c>
      <c r="D363" s="2">
        <v>52.5</v>
      </c>
      <c r="E363" s="10" t="s">
        <v>132</v>
      </c>
    </row>
    <row r="364" spans="1:5">
      <c r="A364" s="20" t="s">
        <v>130</v>
      </c>
      <c r="B364" s="20" t="s">
        <v>133</v>
      </c>
      <c r="C364" s="10">
        <v>2</v>
      </c>
      <c r="D364" s="2">
        <v>68</v>
      </c>
      <c r="E364" s="10" t="s">
        <v>132</v>
      </c>
    </row>
    <row r="365" spans="1:5">
      <c r="A365" s="20" t="s">
        <v>130</v>
      </c>
      <c r="B365" s="20" t="s">
        <v>134</v>
      </c>
      <c r="C365" s="10">
        <v>1</v>
      </c>
      <c r="D365" s="2">
        <v>56</v>
      </c>
      <c r="E365" s="10" t="s">
        <v>135</v>
      </c>
    </row>
    <row r="366" spans="1:5">
      <c r="A366" s="20" t="s">
        <v>130</v>
      </c>
      <c r="B366" s="20" t="s">
        <v>136</v>
      </c>
      <c r="C366" s="10">
        <v>1</v>
      </c>
      <c r="D366" s="2">
        <v>79.900000000000006</v>
      </c>
      <c r="E366" s="10" t="s">
        <v>132</v>
      </c>
    </row>
    <row r="367" spans="1:5">
      <c r="A367" s="20" t="s">
        <v>130</v>
      </c>
      <c r="B367" s="20" t="s">
        <v>137</v>
      </c>
      <c r="C367" s="10">
        <v>3</v>
      </c>
      <c r="D367" s="2">
        <v>28.8</v>
      </c>
      <c r="E367" s="10" t="s">
        <v>138</v>
      </c>
    </row>
    <row r="368" spans="1:5" ht="47.25">
      <c r="A368" s="20" t="s">
        <v>139</v>
      </c>
      <c r="B368" s="20" t="s">
        <v>140</v>
      </c>
      <c r="C368" s="10">
        <v>1</v>
      </c>
      <c r="D368" s="2">
        <v>2170</v>
      </c>
      <c r="E368" s="10" t="s">
        <v>141</v>
      </c>
    </row>
    <row r="369" spans="1:5" ht="31.5">
      <c r="A369" s="20" t="s">
        <v>139</v>
      </c>
      <c r="B369" s="20" t="s">
        <v>142</v>
      </c>
      <c r="C369" s="10">
        <v>3</v>
      </c>
      <c r="D369" s="2">
        <v>115.72</v>
      </c>
      <c r="E369" s="10" t="s">
        <v>143</v>
      </c>
    </row>
    <row r="370" spans="1:5">
      <c r="A370" s="20" t="s">
        <v>139</v>
      </c>
      <c r="B370" s="20" t="s">
        <v>144</v>
      </c>
      <c r="C370" s="10">
        <v>1</v>
      </c>
      <c r="D370" s="2">
        <v>104.1</v>
      </c>
      <c r="E370" s="10" t="s">
        <v>145</v>
      </c>
    </row>
    <row r="371" spans="1:5">
      <c r="A371" s="7" t="s">
        <v>146</v>
      </c>
      <c r="B371" s="20" t="s">
        <v>147</v>
      </c>
      <c r="C371" s="10">
        <v>1</v>
      </c>
      <c r="D371" s="2">
        <f>320+5.828</f>
        <v>325.82799999999997</v>
      </c>
      <c r="E371" s="10" t="s">
        <v>148</v>
      </c>
    </row>
    <row r="372" spans="1:5">
      <c r="A372" s="20" t="s">
        <v>149</v>
      </c>
      <c r="B372" s="20" t="s">
        <v>150</v>
      </c>
      <c r="C372" s="10">
        <v>2</v>
      </c>
      <c r="D372" s="2">
        <v>675.5</v>
      </c>
      <c r="E372" s="10" t="s">
        <v>151</v>
      </c>
    </row>
    <row r="373" spans="1:5">
      <c r="A373" s="20" t="s">
        <v>149</v>
      </c>
      <c r="B373" s="20" t="s">
        <v>152</v>
      </c>
      <c r="C373" s="10">
        <v>2</v>
      </c>
      <c r="D373" s="2">
        <v>124.54300000000001</v>
      </c>
      <c r="E373" s="10" t="s">
        <v>151</v>
      </c>
    </row>
    <row r="374" spans="1:5">
      <c r="A374" s="20" t="s">
        <v>149</v>
      </c>
      <c r="B374" s="20" t="s">
        <v>153</v>
      </c>
      <c r="C374" s="10">
        <v>1</v>
      </c>
      <c r="D374" s="2">
        <v>116.2</v>
      </c>
      <c r="E374" s="10" t="s">
        <v>154</v>
      </c>
    </row>
    <row r="375" spans="1:5" ht="31.5">
      <c r="A375" s="20" t="s">
        <v>149</v>
      </c>
      <c r="B375" s="20" t="s">
        <v>155</v>
      </c>
      <c r="C375" s="10">
        <v>1</v>
      </c>
      <c r="D375" s="2">
        <v>184</v>
      </c>
      <c r="E375" s="10" t="s">
        <v>156</v>
      </c>
    </row>
    <row r="376" spans="1:5">
      <c r="A376" s="20" t="s">
        <v>149</v>
      </c>
      <c r="B376" s="20" t="s">
        <v>157</v>
      </c>
      <c r="C376" s="10">
        <v>1</v>
      </c>
      <c r="D376" s="2">
        <v>38.5</v>
      </c>
      <c r="E376" s="10" t="s">
        <v>158</v>
      </c>
    </row>
    <row r="377" spans="1:5">
      <c r="A377" s="20" t="s">
        <v>149</v>
      </c>
      <c r="B377" s="20" t="s">
        <v>159</v>
      </c>
      <c r="C377" s="10">
        <v>1</v>
      </c>
      <c r="D377" s="2">
        <v>38.383000000000003</v>
      </c>
      <c r="E377" s="10" t="s">
        <v>160</v>
      </c>
    </row>
    <row r="378" spans="1:5" ht="31.5">
      <c r="A378" s="20" t="s">
        <v>149</v>
      </c>
      <c r="B378" s="20" t="s">
        <v>161</v>
      </c>
      <c r="C378" s="10">
        <v>1</v>
      </c>
      <c r="D378" s="2">
        <f>22.776-0.082</f>
        <v>22.693999999999999</v>
      </c>
      <c r="E378" s="10" t="s">
        <v>162</v>
      </c>
    </row>
    <row r="379" spans="1:5">
      <c r="A379" s="20" t="s">
        <v>163</v>
      </c>
      <c r="B379" s="20" t="s">
        <v>164</v>
      </c>
      <c r="C379" s="10">
        <v>2</v>
      </c>
      <c r="D379" s="2">
        <v>410.22</v>
      </c>
      <c r="E379" s="10" t="s">
        <v>165</v>
      </c>
    </row>
    <row r="380" spans="1:5">
      <c r="A380" s="20" t="s">
        <v>163</v>
      </c>
      <c r="B380" s="20" t="s">
        <v>134</v>
      </c>
      <c r="C380" s="10">
        <v>1</v>
      </c>
      <c r="D380" s="2">
        <v>164.78</v>
      </c>
      <c r="E380" s="10" t="s">
        <v>166</v>
      </c>
    </row>
    <row r="381" spans="1:5">
      <c r="A381" s="20" t="s">
        <v>163</v>
      </c>
      <c r="B381" s="20" t="s">
        <v>167</v>
      </c>
      <c r="C381" s="10">
        <v>1</v>
      </c>
      <c r="D381" s="2">
        <f>316.82-117</f>
        <v>199.82</v>
      </c>
      <c r="E381" s="10" t="s">
        <v>168</v>
      </c>
    </row>
    <row r="382" spans="1:5">
      <c r="A382" s="20" t="s">
        <v>163</v>
      </c>
      <c r="B382" s="20" t="s">
        <v>169</v>
      </c>
      <c r="C382" s="10">
        <v>1</v>
      </c>
      <c r="D382" s="2">
        <v>71.093000000000004</v>
      </c>
      <c r="E382" s="10" t="s">
        <v>170</v>
      </c>
    </row>
    <row r="383" spans="1:5">
      <c r="A383" s="20" t="s">
        <v>163</v>
      </c>
      <c r="B383" s="20" t="s">
        <v>171</v>
      </c>
      <c r="C383" s="10">
        <v>1</v>
      </c>
      <c r="D383" s="2">
        <v>104.94</v>
      </c>
      <c r="E383" s="10" t="s">
        <v>170</v>
      </c>
    </row>
    <row r="384" spans="1:5">
      <c r="A384" s="20" t="s">
        <v>163</v>
      </c>
      <c r="B384" s="20" t="s">
        <v>92</v>
      </c>
      <c r="C384" s="10">
        <v>1</v>
      </c>
      <c r="D384" s="2">
        <v>13.967000000000001</v>
      </c>
      <c r="E384" s="10" t="s">
        <v>170</v>
      </c>
    </row>
    <row r="385" spans="1:5">
      <c r="A385" s="20" t="s">
        <v>172</v>
      </c>
      <c r="B385" s="20" t="s">
        <v>173</v>
      </c>
      <c r="C385" s="10">
        <v>1</v>
      </c>
      <c r="D385" s="2">
        <v>78.55</v>
      </c>
      <c r="E385" s="10" t="s">
        <v>174</v>
      </c>
    </row>
    <row r="386" spans="1:5">
      <c r="A386" s="20" t="s">
        <v>172</v>
      </c>
      <c r="B386" s="20" t="s">
        <v>133</v>
      </c>
      <c r="C386" s="10">
        <v>2</v>
      </c>
      <c r="D386" s="2">
        <v>89.96</v>
      </c>
      <c r="E386" s="10" t="s">
        <v>175</v>
      </c>
    </row>
    <row r="387" spans="1:5">
      <c r="A387" s="7" t="s">
        <v>176</v>
      </c>
      <c r="B387" s="20" t="s">
        <v>177</v>
      </c>
      <c r="C387" s="10">
        <v>1</v>
      </c>
      <c r="D387" s="2">
        <v>126.485</v>
      </c>
      <c r="E387" s="10" t="s">
        <v>178</v>
      </c>
    </row>
    <row r="388" spans="1:5">
      <c r="A388" s="7" t="s">
        <v>176</v>
      </c>
      <c r="B388" s="20" t="s">
        <v>133</v>
      </c>
      <c r="C388" s="10">
        <v>2</v>
      </c>
      <c r="D388" s="2">
        <v>118.8</v>
      </c>
      <c r="E388" s="10" t="s">
        <v>179</v>
      </c>
    </row>
    <row r="389" spans="1:5">
      <c r="A389" s="7" t="s">
        <v>176</v>
      </c>
      <c r="B389" s="20" t="s">
        <v>180</v>
      </c>
      <c r="C389" s="10">
        <v>1</v>
      </c>
      <c r="D389" s="2">
        <v>21.3</v>
      </c>
      <c r="E389" s="10" t="s">
        <v>181</v>
      </c>
    </row>
    <row r="390" spans="1:5">
      <c r="A390" s="7" t="s">
        <v>176</v>
      </c>
      <c r="B390" s="20" t="s">
        <v>182</v>
      </c>
      <c r="C390" s="10">
        <v>1</v>
      </c>
      <c r="D390" s="2">
        <v>103.41500000000001</v>
      </c>
      <c r="E390" s="10" t="s">
        <v>183</v>
      </c>
    </row>
    <row r="391" spans="1:5">
      <c r="A391" s="20" t="s">
        <v>184</v>
      </c>
      <c r="B391" s="20" t="s">
        <v>92</v>
      </c>
      <c r="C391" s="10">
        <v>1</v>
      </c>
      <c r="D391" s="2">
        <v>25</v>
      </c>
      <c r="E391" s="10" t="s">
        <v>179</v>
      </c>
    </row>
    <row r="392" spans="1:5">
      <c r="A392" s="20" t="s">
        <v>184</v>
      </c>
      <c r="B392" s="20" t="s">
        <v>185</v>
      </c>
      <c r="C392" s="10">
        <v>1</v>
      </c>
      <c r="D392" s="2">
        <v>50.808</v>
      </c>
      <c r="E392" s="10" t="s">
        <v>179</v>
      </c>
    </row>
    <row r="393" spans="1:5">
      <c r="A393" s="20" t="s">
        <v>184</v>
      </c>
      <c r="B393" s="20" t="s">
        <v>186</v>
      </c>
      <c r="C393" s="10">
        <v>1</v>
      </c>
      <c r="D393" s="2">
        <v>23.04</v>
      </c>
      <c r="E393" s="10" t="s">
        <v>179</v>
      </c>
    </row>
    <row r="394" spans="1:5">
      <c r="A394" s="20" t="s">
        <v>184</v>
      </c>
      <c r="B394" s="20" t="s">
        <v>187</v>
      </c>
      <c r="C394" s="10">
        <v>3</v>
      </c>
      <c r="D394" s="2">
        <v>61.637999999999998</v>
      </c>
      <c r="E394" s="10" t="s">
        <v>179</v>
      </c>
    </row>
    <row r="395" spans="1:5">
      <c r="A395" s="20" t="s">
        <v>184</v>
      </c>
      <c r="B395" s="20" t="s">
        <v>188</v>
      </c>
      <c r="C395" s="10">
        <v>5</v>
      </c>
      <c r="D395" s="2">
        <f>357.7+36.749</f>
        <v>394.44900000000001</v>
      </c>
      <c r="E395" s="10" t="s">
        <v>179</v>
      </c>
    </row>
    <row r="396" spans="1:5">
      <c r="A396" s="20" t="s">
        <v>184</v>
      </c>
      <c r="B396" s="20" t="s">
        <v>189</v>
      </c>
      <c r="C396" s="10">
        <v>3</v>
      </c>
      <c r="D396" s="2">
        <v>65.75</v>
      </c>
      <c r="E396" s="10" t="s">
        <v>190</v>
      </c>
    </row>
    <row r="397" spans="1:5">
      <c r="A397" s="20" t="s">
        <v>184</v>
      </c>
      <c r="B397" s="20" t="s">
        <v>191</v>
      </c>
      <c r="C397" s="10">
        <v>5</v>
      </c>
      <c r="D397" s="2">
        <v>54.25</v>
      </c>
      <c r="E397" s="10" t="s">
        <v>190</v>
      </c>
    </row>
    <row r="398" spans="1:5">
      <c r="A398" s="20" t="s">
        <v>192</v>
      </c>
      <c r="B398" s="20" t="s">
        <v>193</v>
      </c>
      <c r="C398" s="10">
        <v>1</v>
      </c>
      <c r="D398" s="2">
        <v>189.9</v>
      </c>
      <c r="E398" s="10" t="s">
        <v>194</v>
      </c>
    </row>
    <row r="399" spans="1:5" ht="31.5">
      <c r="A399" s="20" t="s">
        <v>192</v>
      </c>
      <c r="B399" s="20" t="s">
        <v>195</v>
      </c>
      <c r="C399" s="10">
        <v>1</v>
      </c>
      <c r="D399" s="2">
        <v>17.100000000000001</v>
      </c>
      <c r="E399" s="10" t="s">
        <v>196</v>
      </c>
    </row>
    <row r="400" spans="1:5">
      <c r="A400" s="20" t="s">
        <v>197</v>
      </c>
      <c r="B400" s="20" t="s">
        <v>198</v>
      </c>
      <c r="C400" s="10">
        <v>7</v>
      </c>
      <c r="D400" s="2">
        <v>100</v>
      </c>
      <c r="E400" s="10" t="s">
        <v>199</v>
      </c>
    </row>
    <row r="401" spans="1:5">
      <c r="A401" s="20" t="s">
        <v>200</v>
      </c>
      <c r="B401" s="20" t="s">
        <v>201</v>
      </c>
      <c r="C401" s="10">
        <v>15</v>
      </c>
      <c r="D401" s="2">
        <v>108.9</v>
      </c>
      <c r="E401" s="10" t="s">
        <v>202</v>
      </c>
    </row>
    <row r="402" spans="1:5" ht="31.5">
      <c r="A402" s="20" t="s">
        <v>200</v>
      </c>
      <c r="B402" s="20" t="s">
        <v>198</v>
      </c>
      <c r="C402" s="10">
        <v>12</v>
      </c>
      <c r="D402" s="2">
        <v>221.76400000000001</v>
      </c>
      <c r="E402" s="10" t="s">
        <v>203</v>
      </c>
    </row>
    <row r="403" spans="1:5" ht="31.5">
      <c r="A403" s="20" t="s">
        <v>200</v>
      </c>
      <c r="B403" s="20" t="s">
        <v>204</v>
      </c>
      <c r="C403" s="10">
        <v>2</v>
      </c>
      <c r="D403" s="2">
        <v>21.5</v>
      </c>
      <c r="E403" s="10" t="s">
        <v>203</v>
      </c>
    </row>
    <row r="404" spans="1:5">
      <c r="A404" s="20" t="s">
        <v>200</v>
      </c>
      <c r="B404" s="20" t="s">
        <v>205</v>
      </c>
      <c r="C404" s="10">
        <v>5</v>
      </c>
      <c r="D404" s="2">
        <v>45.68</v>
      </c>
      <c r="E404" s="10" t="s">
        <v>206</v>
      </c>
    </row>
    <row r="405" spans="1:5">
      <c r="A405" s="20" t="s">
        <v>200</v>
      </c>
      <c r="B405" s="20" t="s">
        <v>207</v>
      </c>
      <c r="C405" s="10">
        <v>1</v>
      </c>
      <c r="D405" s="2">
        <v>13.15</v>
      </c>
      <c r="E405" s="10" t="s">
        <v>206</v>
      </c>
    </row>
    <row r="406" spans="1:5">
      <c r="A406" s="20" t="s">
        <v>200</v>
      </c>
      <c r="B406" s="20" t="s">
        <v>204</v>
      </c>
      <c r="C406" s="10">
        <v>2</v>
      </c>
      <c r="D406" s="2">
        <v>18.905999999999999</v>
      </c>
      <c r="E406" s="10" t="s">
        <v>206</v>
      </c>
    </row>
    <row r="407" spans="1:5">
      <c r="A407" s="20" t="s">
        <v>208</v>
      </c>
      <c r="B407" s="20" t="s">
        <v>209</v>
      </c>
      <c r="C407" s="10">
        <v>2</v>
      </c>
      <c r="D407" s="10">
        <v>74.974999999999994</v>
      </c>
      <c r="E407" s="10" t="s">
        <v>210</v>
      </c>
    </row>
    <row r="408" spans="1:5">
      <c r="A408" s="20" t="s">
        <v>208</v>
      </c>
      <c r="B408" s="20" t="s">
        <v>211</v>
      </c>
      <c r="C408" s="10">
        <v>21</v>
      </c>
      <c r="D408" s="2">
        <v>199.5</v>
      </c>
      <c r="E408" s="10" t="s">
        <v>212</v>
      </c>
    </row>
    <row r="409" spans="1:5">
      <c r="A409" s="20" t="s">
        <v>208</v>
      </c>
      <c r="B409" s="20" t="s">
        <v>213</v>
      </c>
      <c r="C409" s="10">
        <v>12</v>
      </c>
      <c r="D409" s="10">
        <v>199.99700000000001</v>
      </c>
      <c r="E409" s="10" t="s">
        <v>210</v>
      </c>
    </row>
    <row r="410" spans="1:5">
      <c r="A410" s="20" t="s">
        <v>208</v>
      </c>
      <c r="B410" s="20" t="s">
        <v>214</v>
      </c>
      <c r="C410" s="10">
        <v>2</v>
      </c>
      <c r="D410" s="10">
        <v>28.527999999999999</v>
      </c>
      <c r="E410" s="10" t="s">
        <v>215</v>
      </c>
    </row>
    <row r="411" spans="1:5">
      <c r="A411" s="20" t="s">
        <v>216</v>
      </c>
      <c r="B411" s="20" t="s">
        <v>217</v>
      </c>
      <c r="C411" s="10">
        <v>19</v>
      </c>
      <c r="D411" s="2">
        <v>277.5</v>
      </c>
      <c r="E411" s="15" t="s">
        <v>218</v>
      </c>
    </row>
    <row r="412" spans="1:5">
      <c r="A412" s="20" t="s">
        <v>216</v>
      </c>
      <c r="B412" s="20" t="s">
        <v>211</v>
      </c>
      <c r="C412" s="10">
        <v>27</v>
      </c>
      <c r="D412" s="2">
        <f>198+30.75-3.767</f>
        <v>224.983</v>
      </c>
      <c r="E412" s="15" t="s">
        <v>218</v>
      </c>
    </row>
    <row r="413" spans="1:5">
      <c r="A413" s="20" t="s">
        <v>216</v>
      </c>
      <c r="B413" s="20" t="s">
        <v>219</v>
      </c>
      <c r="C413" s="10">
        <v>1</v>
      </c>
      <c r="D413" s="2">
        <v>17.324999999999999</v>
      </c>
      <c r="E413" s="15" t="s">
        <v>220</v>
      </c>
    </row>
    <row r="414" spans="1:5">
      <c r="A414" s="20" t="s">
        <v>216</v>
      </c>
      <c r="B414" s="20" t="s">
        <v>221</v>
      </c>
      <c r="C414" s="10">
        <v>1</v>
      </c>
      <c r="D414" s="2">
        <v>8.1020000000000003</v>
      </c>
      <c r="E414" s="15" t="s">
        <v>222</v>
      </c>
    </row>
    <row r="415" spans="1:5">
      <c r="A415" s="20" t="s">
        <v>216</v>
      </c>
      <c r="B415" s="20" t="s">
        <v>223</v>
      </c>
      <c r="C415" s="10">
        <v>1</v>
      </c>
      <c r="D415" s="2">
        <v>9.8000000000000007</v>
      </c>
      <c r="E415" s="15" t="s">
        <v>224</v>
      </c>
    </row>
    <row r="416" spans="1:5">
      <c r="A416" s="20" t="s">
        <v>216</v>
      </c>
      <c r="B416" s="20" t="s">
        <v>225</v>
      </c>
      <c r="C416" s="10">
        <v>3</v>
      </c>
      <c r="D416" s="2">
        <v>30.6</v>
      </c>
      <c r="E416" s="15" t="s">
        <v>218</v>
      </c>
    </row>
    <row r="417" spans="1:5" ht="31.5">
      <c r="A417" s="20" t="s">
        <v>216</v>
      </c>
      <c r="B417" s="20" t="s">
        <v>226</v>
      </c>
      <c r="C417" s="10">
        <v>1</v>
      </c>
      <c r="D417" s="2">
        <v>13.5</v>
      </c>
      <c r="E417" s="15" t="s">
        <v>196</v>
      </c>
    </row>
    <row r="418" spans="1:5" ht="31.5">
      <c r="A418" s="20" t="s">
        <v>216</v>
      </c>
      <c r="B418" s="20" t="s">
        <v>227</v>
      </c>
      <c r="C418" s="10">
        <v>4</v>
      </c>
      <c r="D418" s="2">
        <v>29.44</v>
      </c>
      <c r="E418" s="15" t="s">
        <v>196</v>
      </c>
    </row>
    <row r="419" spans="1:5">
      <c r="A419" s="20" t="s">
        <v>216</v>
      </c>
      <c r="B419" s="20" t="s">
        <v>228</v>
      </c>
      <c r="C419" s="10">
        <v>5</v>
      </c>
      <c r="D419" s="2">
        <v>39.75</v>
      </c>
      <c r="E419" s="15" t="s">
        <v>229</v>
      </c>
    </row>
    <row r="420" spans="1:5">
      <c r="A420" s="20" t="s">
        <v>230</v>
      </c>
      <c r="B420" s="20" t="s">
        <v>205</v>
      </c>
      <c r="C420" s="10">
        <v>4</v>
      </c>
      <c r="D420" s="10">
        <v>131.99700000000001</v>
      </c>
      <c r="E420" s="34" t="s">
        <v>231</v>
      </c>
    </row>
    <row r="421" spans="1:5">
      <c r="A421" s="20" t="s">
        <v>230</v>
      </c>
      <c r="B421" s="20" t="s">
        <v>217</v>
      </c>
      <c r="C421" s="10">
        <v>16</v>
      </c>
      <c r="D421" s="10">
        <v>193.899</v>
      </c>
      <c r="E421" s="65" t="s">
        <v>232</v>
      </c>
    </row>
    <row r="422" spans="1:5">
      <c r="A422" s="20" t="s">
        <v>230</v>
      </c>
      <c r="B422" s="24" t="s">
        <v>233</v>
      </c>
      <c r="C422" s="10">
        <v>10</v>
      </c>
      <c r="D422" s="2">
        <v>86</v>
      </c>
      <c r="E422" s="34" t="s">
        <v>234</v>
      </c>
    </row>
    <row r="423" spans="1:5">
      <c r="A423" s="20" t="s">
        <v>230</v>
      </c>
      <c r="B423" s="24" t="s">
        <v>235</v>
      </c>
      <c r="C423" s="10">
        <v>2</v>
      </c>
      <c r="D423" s="2">
        <v>31.04</v>
      </c>
      <c r="E423" s="34" t="s">
        <v>234</v>
      </c>
    </row>
    <row r="424" spans="1:5">
      <c r="A424" s="20" t="s">
        <v>230</v>
      </c>
      <c r="B424" s="24" t="s">
        <v>201</v>
      </c>
      <c r="C424" s="10">
        <v>2</v>
      </c>
      <c r="D424" s="2">
        <v>17.2</v>
      </c>
      <c r="E424" s="34" t="s">
        <v>231</v>
      </c>
    </row>
    <row r="425" spans="1:5">
      <c r="A425" s="20" t="s">
        <v>230</v>
      </c>
      <c r="B425" s="24" t="s">
        <v>84</v>
      </c>
      <c r="C425" s="10">
        <v>1</v>
      </c>
      <c r="D425" s="2">
        <v>15.364000000000001</v>
      </c>
      <c r="E425" s="34" t="s">
        <v>236</v>
      </c>
    </row>
    <row r="426" spans="1:5">
      <c r="A426" s="7" t="s">
        <v>237</v>
      </c>
      <c r="B426" s="7" t="s">
        <v>22</v>
      </c>
      <c r="C426" s="15">
        <v>1</v>
      </c>
      <c r="D426" s="13">
        <v>10.9</v>
      </c>
      <c r="E426" s="13" t="s">
        <v>23</v>
      </c>
    </row>
    <row r="427" spans="1:5" ht="31.5">
      <c r="A427" s="7" t="s">
        <v>237</v>
      </c>
      <c r="B427" s="7" t="s">
        <v>24</v>
      </c>
      <c r="C427" s="15">
        <v>6</v>
      </c>
      <c r="D427" s="1">
        <v>49.488</v>
      </c>
      <c r="E427" s="13" t="s">
        <v>25</v>
      </c>
    </row>
    <row r="428" spans="1:5">
      <c r="A428" s="7" t="s">
        <v>237</v>
      </c>
      <c r="B428" s="7" t="s">
        <v>26</v>
      </c>
      <c r="C428" s="34">
        <v>3</v>
      </c>
      <c r="D428" s="1">
        <v>24.417999999999999</v>
      </c>
      <c r="E428" s="1" t="s">
        <v>27</v>
      </c>
    </row>
    <row r="429" spans="1:5">
      <c r="A429" s="7" t="s">
        <v>237</v>
      </c>
      <c r="B429" s="7" t="s">
        <v>28</v>
      </c>
      <c r="C429" s="34">
        <v>8</v>
      </c>
      <c r="D429" s="1">
        <v>62.335999999999999</v>
      </c>
      <c r="E429" s="1" t="s">
        <v>29</v>
      </c>
    </row>
    <row r="430" spans="1:5">
      <c r="A430" s="7" t="s">
        <v>237</v>
      </c>
      <c r="B430" s="7" t="s">
        <v>82</v>
      </c>
      <c r="C430" s="34">
        <v>1</v>
      </c>
      <c r="D430" s="1">
        <v>26.7</v>
      </c>
      <c r="E430" s="1" t="s">
        <v>83</v>
      </c>
    </row>
    <row r="431" spans="1:5">
      <c r="A431" s="7" t="s">
        <v>237</v>
      </c>
      <c r="B431" s="7" t="s">
        <v>84</v>
      </c>
      <c r="C431" s="34">
        <v>1</v>
      </c>
      <c r="D431" s="1">
        <v>13.016</v>
      </c>
      <c r="E431" s="1" t="s">
        <v>85</v>
      </c>
    </row>
    <row r="432" spans="1:5">
      <c r="A432" s="7" t="s">
        <v>237</v>
      </c>
      <c r="B432" s="7" t="s">
        <v>86</v>
      </c>
      <c r="C432" s="34">
        <v>1</v>
      </c>
      <c r="D432" s="1">
        <v>11.35</v>
      </c>
      <c r="E432" s="1" t="s">
        <v>87</v>
      </c>
    </row>
    <row r="433" spans="1:5">
      <c r="A433" s="7" t="s">
        <v>237</v>
      </c>
      <c r="B433" s="7" t="s">
        <v>88</v>
      </c>
      <c r="C433" s="34">
        <v>1</v>
      </c>
      <c r="D433" s="1">
        <v>28.98</v>
      </c>
      <c r="E433" s="1" t="s">
        <v>89</v>
      </c>
    </row>
    <row r="434" spans="1:5">
      <c r="A434" s="7" t="s">
        <v>237</v>
      </c>
      <c r="B434" s="7" t="s">
        <v>90</v>
      </c>
      <c r="C434" s="34">
        <v>1</v>
      </c>
      <c r="D434" s="1">
        <v>21.5</v>
      </c>
      <c r="E434" s="1" t="s">
        <v>91</v>
      </c>
    </row>
    <row r="435" spans="1:5">
      <c r="A435" s="7" t="s">
        <v>237</v>
      </c>
      <c r="B435" s="7" t="s">
        <v>92</v>
      </c>
      <c r="C435" s="34">
        <v>2</v>
      </c>
      <c r="D435" s="1">
        <v>39.96</v>
      </c>
      <c r="E435" s="1" t="s">
        <v>93</v>
      </c>
    </row>
    <row r="436" spans="1:5">
      <c r="A436" s="7" t="s">
        <v>237</v>
      </c>
      <c r="B436" s="7" t="s">
        <v>94</v>
      </c>
      <c r="C436" s="34">
        <v>2</v>
      </c>
      <c r="D436" s="1">
        <v>31.632000000000001</v>
      </c>
      <c r="E436" s="1" t="s">
        <v>23</v>
      </c>
    </row>
    <row r="437" spans="1:5">
      <c r="A437" s="7" t="s">
        <v>237</v>
      </c>
      <c r="B437" s="7" t="s">
        <v>95</v>
      </c>
      <c r="C437" s="34">
        <v>1</v>
      </c>
      <c r="D437" s="1">
        <v>14.999000000000001</v>
      </c>
      <c r="E437" s="1" t="s">
        <v>96</v>
      </c>
    </row>
    <row r="438" spans="1:5">
      <c r="A438" s="7" t="s">
        <v>237</v>
      </c>
      <c r="B438" s="7" t="s">
        <v>97</v>
      </c>
      <c r="C438" s="34">
        <v>2</v>
      </c>
      <c r="D438" s="1">
        <v>16.998000000000001</v>
      </c>
      <c r="E438" s="1" t="s">
        <v>96</v>
      </c>
    </row>
    <row r="439" spans="1:5">
      <c r="A439" s="7" t="s">
        <v>237</v>
      </c>
      <c r="B439" s="7" t="s">
        <v>98</v>
      </c>
      <c r="C439" s="15">
        <v>1</v>
      </c>
      <c r="D439" s="1">
        <v>16.5</v>
      </c>
      <c r="E439" s="1" t="s">
        <v>99</v>
      </c>
    </row>
    <row r="440" spans="1:5">
      <c r="A440" s="7" t="s">
        <v>237</v>
      </c>
      <c r="B440" s="7" t="s">
        <v>84</v>
      </c>
      <c r="C440" s="15">
        <v>1</v>
      </c>
      <c r="D440" s="1">
        <v>6.508</v>
      </c>
      <c r="E440" s="1" t="s">
        <v>85</v>
      </c>
    </row>
    <row r="441" spans="1:5">
      <c r="A441" s="7" t="s">
        <v>237</v>
      </c>
      <c r="B441" s="7" t="s">
        <v>28</v>
      </c>
      <c r="C441" s="15">
        <v>8</v>
      </c>
      <c r="D441" s="1">
        <v>65</v>
      </c>
      <c r="E441" s="1" t="s">
        <v>238</v>
      </c>
    </row>
    <row r="442" spans="1:5">
      <c r="A442" s="7" t="s">
        <v>237</v>
      </c>
      <c r="B442" s="7" t="s">
        <v>193</v>
      </c>
      <c r="C442" s="15">
        <v>1</v>
      </c>
      <c r="D442" s="1">
        <v>195</v>
      </c>
      <c r="E442" s="10" t="s">
        <v>194</v>
      </c>
    </row>
    <row r="443" spans="1:5">
      <c r="A443" s="7" t="s">
        <v>237</v>
      </c>
      <c r="B443" s="7" t="s">
        <v>239</v>
      </c>
      <c r="C443" s="15">
        <v>4</v>
      </c>
      <c r="D443" s="1">
        <v>57.91</v>
      </c>
      <c r="E443" s="1" t="s">
        <v>27</v>
      </c>
    </row>
    <row r="444" spans="1:5">
      <c r="A444" s="7" t="s">
        <v>237</v>
      </c>
      <c r="B444" s="7" t="s">
        <v>211</v>
      </c>
      <c r="C444" s="15">
        <v>1</v>
      </c>
      <c r="D444" s="1">
        <v>9.9550000000000001</v>
      </c>
      <c r="E444" s="1" t="s">
        <v>27</v>
      </c>
    </row>
    <row r="445" spans="1:5">
      <c r="A445" s="7" t="s">
        <v>237</v>
      </c>
      <c r="B445" s="7" t="s">
        <v>240</v>
      </c>
      <c r="C445" s="15">
        <v>1</v>
      </c>
      <c r="D445" s="1">
        <v>40.130000000000003</v>
      </c>
      <c r="E445" s="1" t="s">
        <v>27</v>
      </c>
    </row>
    <row r="446" spans="1:5">
      <c r="A446" s="7" t="s">
        <v>237</v>
      </c>
      <c r="B446" s="7" t="s">
        <v>95</v>
      </c>
      <c r="C446" s="15">
        <v>1</v>
      </c>
      <c r="D446" s="1">
        <v>47.997</v>
      </c>
      <c r="E446" s="1" t="s">
        <v>76</v>
      </c>
    </row>
    <row r="447" spans="1:5" ht="47.25">
      <c r="A447" s="7" t="s">
        <v>237</v>
      </c>
      <c r="B447" s="7" t="s">
        <v>241</v>
      </c>
      <c r="C447" s="15">
        <v>5</v>
      </c>
      <c r="D447" s="1">
        <v>116.84399999999999</v>
      </c>
      <c r="E447" s="13" t="s">
        <v>242</v>
      </c>
    </row>
    <row r="448" spans="1:5">
      <c r="A448" s="7" t="s">
        <v>237</v>
      </c>
      <c r="B448" s="7" t="s">
        <v>243</v>
      </c>
      <c r="C448" s="15">
        <v>6</v>
      </c>
      <c r="D448" s="1">
        <v>33.878999999999998</v>
      </c>
      <c r="E448" s="1" t="s">
        <v>244</v>
      </c>
    </row>
    <row r="449" spans="1:5">
      <c r="A449" s="7" t="s">
        <v>237</v>
      </c>
      <c r="B449" s="7" t="s">
        <v>245</v>
      </c>
      <c r="C449" s="15">
        <v>1</v>
      </c>
      <c r="D449" s="1">
        <v>47.5</v>
      </c>
      <c r="E449" s="1" t="s">
        <v>246</v>
      </c>
    </row>
    <row r="450" spans="1:5">
      <c r="A450" s="7" t="s">
        <v>247</v>
      </c>
      <c r="B450" s="7" t="s">
        <v>214</v>
      </c>
      <c r="C450" s="15">
        <v>4</v>
      </c>
      <c r="D450" s="1">
        <v>27.6</v>
      </c>
      <c r="E450" s="15" t="s">
        <v>248</v>
      </c>
    </row>
    <row r="451" spans="1:5">
      <c r="A451" s="7" t="s">
        <v>247</v>
      </c>
      <c r="B451" s="7" t="s">
        <v>205</v>
      </c>
      <c r="C451" s="15">
        <v>5</v>
      </c>
      <c r="D451" s="1">
        <v>36.65</v>
      </c>
      <c r="E451" s="15" t="s">
        <v>248</v>
      </c>
    </row>
    <row r="452" spans="1:5">
      <c r="A452" s="7" t="s">
        <v>247</v>
      </c>
      <c r="B452" s="7" t="s">
        <v>26</v>
      </c>
      <c r="C452" s="15">
        <v>25</v>
      </c>
      <c r="D452" s="1">
        <v>157.01</v>
      </c>
      <c r="E452" s="1" t="s">
        <v>249</v>
      </c>
    </row>
    <row r="453" spans="1:5">
      <c r="A453" s="7" t="s">
        <v>247</v>
      </c>
      <c r="B453" s="7" t="s">
        <v>204</v>
      </c>
      <c r="C453" s="15">
        <v>14</v>
      </c>
      <c r="D453" s="1">
        <v>137.928</v>
      </c>
      <c r="E453" s="1" t="s">
        <v>250</v>
      </c>
    </row>
    <row r="454" spans="1:5">
      <c r="A454" s="7" t="s">
        <v>247</v>
      </c>
      <c r="B454" s="7" t="s">
        <v>251</v>
      </c>
      <c r="C454" s="15">
        <v>4</v>
      </c>
      <c r="D454" s="1">
        <v>41.811999999999998</v>
      </c>
      <c r="E454" s="1" t="s">
        <v>160</v>
      </c>
    </row>
    <row r="455" spans="1:5">
      <c r="A455" s="7" t="s">
        <v>247</v>
      </c>
      <c r="B455" s="7" t="s">
        <v>252</v>
      </c>
      <c r="C455" s="15">
        <v>2</v>
      </c>
      <c r="D455" s="1">
        <v>102</v>
      </c>
      <c r="E455" s="1" t="s">
        <v>253</v>
      </c>
    </row>
    <row r="456" spans="1:5">
      <c r="A456" s="7" t="s">
        <v>254</v>
      </c>
      <c r="B456" s="7" t="s">
        <v>239</v>
      </c>
      <c r="C456" s="15">
        <v>7</v>
      </c>
      <c r="D456" s="1">
        <v>151.98400000000001</v>
      </c>
      <c r="E456" s="10" t="s">
        <v>255</v>
      </c>
    </row>
    <row r="457" spans="1:5">
      <c r="A457" s="7" t="s">
        <v>254</v>
      </c>
      <c r="B457" s="7" t="s">
        <v>235</v>
      </c>
      <c r="C457" s="15">
        <v>4</v>
      </c>
      <c r="D457" s="1">
        <v>48</v>
      </c>
      <c r="E457" s="10" t="s">
        <v>255</v>
      </c>
    </row>
    <row r="458" spans="1:5">
      <c r="A458" s="7" t="s">
        <v>254</v>
      </c>
      <c r="B458" s="7" t="s">
        <v>201</v>
      </c>
      <c r="C458" s="15">
        <v>18</v>
      </c>
      <c r="D458" s="1">
        <v>199.8</v>
      </c>
      <c r="E458" s="10" t="s">
        <v>255</v>
      </c>
    </row>
    <row r="459" spans="1:5">
      <c r="A459" s="7" t="s">
        <v>254</v>
      </c>
      <c r="B459" s="7" t="s">
        <v>256</v>
      </c>
      <c r="C459" s="15">
        <v>4</v>
      </c>
      <c r="D459" s="1">
        <v>69.2</v>
      </c>
      <c r="E459" s="10" t="s">
        <v>255</v>
      </c>
    </row>
    <row r="460" spans="1:5">
      <c r="A460" s="7" t="s">
        <v>254</v>
      </c>
      <c r="B460" s="7" t="s">
        <v>97</v>
      </c>
      <c r="C460" s="15">
        <v>1</v>
      </c>
      <c r="D460" s="1">
        <v>6.516</v>
      </c>
      <c r="E460" s="10" t="s">
        <v>257</v>
      </c>
    </row>
    <row r="461" spans="1:5">
      <c r="A461" s="7" t="s">
        <v>258</v>
      </c>
      <c r="B461" s="7" t="s">
        <v>239</v>
      </c>
      <c r="C461" s="15">
        <v>7</v>
      </c>
      <c r="D461" s="1">
        <v>122.506</v>
      </c>
      <c r="E461" s="10" t="s">
        <v>259</v>
      </c>
    </row>
    <row r="462" spans="1:5">
      <c r="A462" s="7" t="s">
        <v>258</v>
      </c>
      <c r="B462" s="7" t="s">
        <v>201</v>
      </c>
      <c r="C462" s="15">
        <v>3</v>
      </c>
      <c r="D462" s="1">
        <v>32.494</v>
      </c>
      <c r="E462" s="1" t="s">
        <v>260</v>
      </c>
    </row>
    <row r="463" spans="1:5">
      <c r="A463" s="20" t="s">
        <v>825</v>
      </c>
      <c r="B463" s="20" t="s">
        <v>826</v>
      </c>
      <c r="C463" s="10">
        <v>1</v>
      </c>
      <c r="D463" s="2">
        <v>20.376000000000001</v>
      </c>
      <c r="E463" s="10" t="s">
        <v>827</v>
      </c>
    </row>
    <row r="464" spans="1:5">
      <c r="A464" s="20" t="s">
        <v>825</v>
      </c>
      <c r="B464" s="20" t="s">
        <v>828</v>
      </c>
      <c r="C464" s="10">
        <v>1</v>
      </c>
      <c r="D464" s="2">
        <v>20</v>
      </c>
      <c r="E464" s="10" t="s">
        <v>827</v>
      </c>
    </row>
    <row r="465" spans="1:5">
      <c r="A465" s="178" t="s">
        <v>1</v>
      </c>
      <c r="B465" s="145" t="s">
        <v>0</v>
      </c>
      <c r="C465" s="58" t="s">
        <v>1</v>
      </c>
      <c r="D465" s="64">
        <f>SUM(D363:D464)</f>
        <v>10908.708999999995</v>
      </c>
      <c r="E465" s="58" t="s">
        <v>1</v>
      </c>
    </row>
    <row r="466" spans="1:5">
      <c r="A466" s="197" t="s">
        <v>42</v>
      </c>
      <c r="B466" s="197"/>
      <c r="C466" s="197"/>
      <c r="D466" s="197"/>
      <c r="E466" s="197"/>
    </row>
    <row r="467" spans="1:5">
      <c r="A467" s="60" t="s">
        <v>67</v>
      </c>
      <c r="B467" s="20" t="s">
        <v>68</v>
      </c>
      <c r="C467" s="10">
        <v>1</v>
      </c>
      <c r="D467" s="10">
        <v>10.86</v>
      </c>
      <c r="E467" s="10" t="s">
        <v>75</v>
      </c>
    </row>
    <row r="468" spans="1:5">
      <c r="A468" s="20" t="s">
        <v>69</v>
      </c>
      <c r="B468" s="20" t="s">
        <v>68</v>
      </c>
      <c r="C468" s="10">
        <v>1</v>
      </c>
      <c r="D468" s="10">
        <v>10.86</v>
      </c>
      <c r="E468" s="10" t="s">
        <v>75</v>
      </c>
    </row>
    <row r="469" spans="1:5">
      <c r="A469" s="20" t="s">
        <v>69</v>
      </c>
      <c r="B469" s="20" t="s">
        <v>70</v>
      </c>
      <c r="C469" s="10">
        <v>2</v>
      </c>
      <c r="D469" s="10">
        <v>31.456</v>
      </c>
      <c r="E469" s="10" t="s">
        <v>75</v>
      </c>
    </row>
    <row r="470" spans="1:5">
      <c r="A470" s="20" t="s">
        <v>69</v>
      </c>
      <c r="B470" s="20" t="s">
        <v>71</v>
      </c>
      <c r="C470" s="10">
        <v>1</v>
      </c>
      <c r="D470" s="10">
        <v>7.44</v>
      </c>
      <c r="E470" s="10" t="s">
        <v>75</v>
      </c>
    </row>
    <row r="471" spans="1:5">
      <c r="A471" s="20" t="s">
        <v>72</v>
      </c>
      <c r="B471" s="20" t="s">
        <v>70</v>
      </c>
      <c r="C471" s="10">
        <v>2</v>
      </c>
      <c r="D471" s="10">
        <v>31.456</v>
      </c>
      <c r="E471" s="10" t="s">
        <v>75</v>
      </c>
    </row>
    <row r="472" spans="1:5">
      <c r="A472" s="20" t="s">
        <v>72</v>
      </c>
      <c r="B472" s="20" t="s">
        <v>71</v>
      </c>
      <c r="C472" s="10">
        <v>2</v>
      </c>
      <c r="D472" s="10">
        <v>14.88</v>
      </c>
      <c r="E472" s="10" t="s">
        <v>75</v>
      </c>
    </row>
    <row r="473" spans="1:5">
      <c r="A473" s="20" t="s">
        <v>73</v>
      </c>
      <c r="B473" s="20" t="s">
        <v>71</v>
      </c>
      <c r="C473" s="10">
        <v>2</v>
      </c>
      <c r="D473" s="10">
        <v>14.88</v>
      </c>
      <c r="E473" s="10" t="s">
        <v>75</v>
      </c>
    </row>
    <row r="474" spans="1:5">
      <c r="A474" s="20" t="s">
        <v>73</v>
      </c>
      <c r="B474" s="20" t="s">
        <v>68</v>
      </c>
      <c r="C474" s="10">
        <v>2</v>
      </c>
      <c r="D474" s="10">
        <v>21.72</v>
      </c>
      <c r="E474" s="10" t="s">
        <v>75</v>
      </c>
    </row>
    <row r="475" spans="1:5">
      <c r="A475" s="20" t="s">
        <v>74</v>
      </c>
      <c r="B475" s="20" t="s">
        <v>70</v>
      </c>
      <c r="C475" s="10">
        <v>1</v>
      </c>
      <c r="D475" s="10">
        <v>15.728</v>
      </c>
      <c r="E475" s="10" t="s">
        <v>75</v>
      </c>
    </row>
    <row r="476" spans="1:5">
      <c r="A476" s="20" t="s">
        <v>74</v>
      </c>
      <c r="B476" s="20" t="s">
        <v>68</v>
      </c>
      <c r="C476" s="10">
        <v>3</v>
      </c>
      <c r="D476" s="10">
        <v>32.58</v>
      </c>
      <c r="E476" s="10" t="s">
        <v>75</v>
      </c>
    </row>
    <row r="477" spans="1:5">
      <c r="A477" s="20" t="s">
        <v>128</v>
      </c>
      <c r="B477" s="20" t="s">
        <v>70</v>
      </c>
      <c r="C477" s="10">
        <v>4</v>
      </c>
      <c r="D477" s="10">
        <f>10.152*4</f>
        <v>40.607999999999997</v>
      </c>
      <c r="E477" s="10" t="s">
        <v>75</v>
      </c>
    </row>
    <row r="478" spans="1:5">
      <c r="A478" s="20" t="s">
        <v>128</v>
      </c>
      <c r="B478" s="20" t="s">
        <v>129</v>
      </c>
      <c r="C478" s="10">
        <v>1</v>
      </c>
      <c r="D478" s="10">
        <v>7.3449999999999998</v>
      </c>
      <c r="E478" s="10" t="s">
        <v>75</v>
      </c>
    </row>
    <row r="479" spans="1:5">
      <c r="A479" s="60" t="s">
        <v>67</v>
      </c>
      <c r="B479" s="20" t="s">
        <v>70</v>
      </c>
      <c r="C479" s="10">
        <v>2</v>
      </c>
      <c r="D479" s="10">
        <f>10.152*2</f>
        <v>20.303999999999998</v>
      </c>
      <c r="E479" s="10" t="s">
        <v>75</v>
      </c>
    </row>
    <row r="480" spans="1:5">
      <c r="A480" s="60" t="s">
        <v>67</v>
      </c>
      <c r="B480" s="20" t="s">
        <v>129</v>
      </c>
      <c r="C480" s="10">
        <v>1</v>
      </c>
      <c r="D480" s="10">
        <v>7.3449999999999998</v>
      </c>
      <c r="E480" s="10" t="s">
        <v>75</v>
      </c>
    </row>
    <row r="481" spans="1:5">
      <c r="A481" s="60" t="s">
        <v>67</v>
      </c>
      <c r="B481" s="20" t="s">
        <v>70</v>
      </c>
      <c r="C481" s="10">
        <v>1</v>
      </c>
      <c r="D481" s="10">
        <v>10.244999999999999</v>
      </c>
      <c r="E481" s="10" t="s">
        <v>75</v>
      </c>
    </row>
    <row r="482" spans="1:5" ht="16.5" thickBot="1">
      <c r="A482" s="146"/>
      <c r="B482" s="146" t="s">
        <v>0</v>
      </c>
      <c r="C482" s="66" t="s">
        <v>1</v>
      </c>
      <c r="D482" s="67">
        <f>SUM(D467:D481)</f>
        <v>277.70700000000005</v>
      </c>
      <c r="E482" s="66" t="s">
        <v>1</v>
      </c>
    </row>
    <row r="483" spans="1:5" ht="16.5" thickBot="1">
      <c r="A483" s="204" t="s">
        <v>43</v>
      </c>
      <c r="B483" s="205"/>
      <c r="C483" s="205"/>
      <c r="D483" s="205"/>
      <c r="E483" s="206"/>
    </row>
    <row r="484" spans="1:5">
      <c r="A484" s="210" t="s">
        <v>369</v>
      </c>
      <c r="B484" s="22" t="s">
        <v>370</v>
      </c>
      <c r="C484" s="68">
        <v>688</v>
      </c>
      <c r="D484" s="6">
        <f>198984/1000</f>
        <v>198.98400000000001</v>
      </c>
      <c r="E484" s="69" t="s">
        <v>371</v>
      </c>
    </row>
    <row r="485" spans="1:5">
      <c r="A485" s="210"/>
      <c r="B485" s="20" t="s">
        <v>372</v>
      </c>
      <c r="C485" s="10">
        <v>3205</v>
      </c>
      <c r="D485" s="8">
        <f>549.18</f>
        <v>549.17999999999995</v>
      </c>
      <c r="E485" s="70" t="s">
        <v>373</v>
      </c>
    </row>
    <row r="486" spans="1:5" ht="31.5">
      <c r="A486" s="210"/>
      <c r="B486" s="20" t="s">
        <v>372</v>
      </c>
      <c r="C486" s="10">
        <v>2863</v>
      </c>
      <c r="D486" s="8">
        <v>306.05</v>
      </c>
      <c r="E486" s="71" t="s">
        <v>786</v>
      </c>
    </row>
    <row r="487" spans="1:5">
      <c r="A487" s="210"/>
      <c r="B487" s="147" t="s">
        <v>374</v>
      </c>
      <c r="C487" s="65">
        <v>285</v>
      </c>
      <c r="D487" s="33">
        <v>35.591000000000001</v>
      </c>
      <c r="E487" s="72" t="s">
        <v>375</v>
      </c>
    </row>
    <row r="488" spans="1:5">
      <c r="A488" s="210"/>
      <c r="B488" s="147" t="s">
        <v>376</v>
      </c>
      <c r="C488" s="65">
        <v>206</v>
      </c>
      <c r="D488" s="33">
        <f>20000/1000</f>
        <v>20</v>
      </c>
      <c r="E488" s="72" t="s">
        <v>375</v>
      </c>
    </row>
    <row r="489" spans="1:5" ht="47.25">
      <c r="A489" s="210"/>
      <c r="B489" s="148" t="s">
        <v>377</v>
      </c>
      <c r="C489" s="10">
        <v>1</v>
      </c>
      <c r="D489" s="8">
        <f>195.16/1000</f>
        <v>0.19516</v>
      </c>
      <c r="E489" s="73" t="s">
        <v>378</v>
      </c>
    </row>
    <row r="490" spans="1:5">
      <c r="A490" s="210"/>
      <c r="B490" s="20" t="s">
        <v>379</v>
      </c>
      <c r="C490" s="10">
        <v>1</v>
      </c>
      <c r="D490" s="8">
        <v>21</v>
      </c>
      <c r="E490" s="74" t="s">
        <v>380</v>
      </c>
    </row>
    <row r="491" spans="1:5">
      <c r="A491" s="210"/>
      <c r="B491" s="20" t="s">
        <v>381</v>
      </c>
      <c r="C491" s="65">
        <v>1</v>
      </c>
      <c r="D491" s="8">
        <v>8.34</v>
      </c>
      <c r="E491" s="74" t="s">
        <v>382</v>
      </c>
    </row>
    <row r="492" spans="1:5" ht="16.5" thickBot="1">
      <c r="A492" s="210"/>
      <c r="B492" s="149" t="s">
        <v>383</v>
      </c>
      <c r="C492" s="75">
        <v>6</v>
      </c>
      <c r="D492" s="76">
        <v>76.66</v>
      </c>
      <c r="E492" s="77" t="s">
        <v>199</v>
      </c>
    </row>
    <row r="493" spans="1:5" ht="16.5" thickBot="1">
      <c r="A493" s="210"/>
      <c r="B493" s="150" t="s">
        <v>384</v>
      </c>
      <c r="C493" s="78" t="s">
        <v>1</v>
      </c>
      <c r="D493" s="79">
        <f>SUM(D484:D492)</f>
        <v>1216.0001599999998</v>
      </c>
      <c r="E493" s="80" t="s">
        <v>1</v>
      </c>
    </row>
    <row r="494" spans="1:5">
      <c r="A494" s="211" t="s">
        <v>385</v>
      </c>
      <c r="B494" s="151" t="s">
        <v>386</v>
      </c>
      <c r="C494" s="81">
        <v>4</v>
      </c>
      <c r="D494" s="82">
        <v>2.16</v>
      </c>
      <c r="E494" s="83" t="s">
        <v>387</v>
      </c>
    </row>
    <row r="495" spans="1:5">
      <c r="A495" s="210"/>
      <c r="B495" s="152" t="s">
        <v>386</v>
      </c>
      <c r="C495" s="84">
        <v>1892</v>
      </c>
      <c r="D495" s="85">
        <v>205.76499999999999</v>
      </c>
      <c r="E495" s="86" t="s">
        <v>787</v>
      </c>
    </row>
    <row r="496" spans="1:5">
      <c r="A496" s="210"/>
      <c r="B496" s="152" t="s">
        <v>386</v>
      </c>
      <c r="C496" s="84">
        <v>5</v>
      </c>
      <c r="D496" s="85">
        <v>0.47499999999999998</v>
      </c>
      <c r="E496" s="86" t="s">
        <v>788</v>
      </c>
    </row>
    <row r="497" spans="1:5">
      <c r="A497" s="210"/>
      <c r="B497" s="152" t="s">
        <v>386</v>
      </c>
      <c r="C497" s="84">
        <v>27</v>
      </c>
      <c r="D497" s="85">
        <v>2.6</v>
      </c>
      <c r="E497" s="86" t="s">
        <v>789</v>
      </c>
    </row>
    <row r="498" spans="1:5">
      <c r="A498" s="210"/>
      <c r="B498" s="20" t="s">
        <v>388</v>
      </c>
      <c r="C498" s="68">
        <v>468</v>
      </c>
      <c r="D498" s="6">
        <v>90</v>
      </c>
      <c r="E498" s="87" t="s">
        <v>389</v>
      </c>
    </row>
    <row r="499" spans="1:5">
      <c r="A499" s="210"/>
      <c r="B499" s="20" t="s">
        <v>383</v>
      </c>
      <c r="C499" s="10">
        <v>1</v>
      </c>
      <c r="D499" s="8">
        <v>35</v>
      </c>
      <c r="E499" s="74" t="s">
        <v>393</v>
      </c>
    </row>
    <row r="500" spans="1:5">
      <c r="A500" s="210"/>
      <c r="B500" s="153" t="s">
        <v>390</v>
      </c>
      <c r="C500" s="88">
        <v>474</v>
      </c>
      <c r="D500" s="6">
        <v>99</v>
      </c>
      <c r="E500" s="87" t="s">
        <v>389</v>
      </c>
    </row>
    <row r="501" spans="1:5" ht="16.5" thickBot="1">
      <c r="A501" s="210"/>
      <c r="B501" s="20" t="s">
        <v>391</v>
      </c>
      <c r="C501" s="10">
        <v>1</v>
      </c>
      <c r="D501" s="8">
        <v>25.9</v>
      </c>
      <c r="E501" s="73" t="s">
        <v>392</v>
      </c>
    </row>
    <row r="502" spans="1:5" ht="16.5" thickBot="1">
      <c r="A502" s="210"/>
      <c r="B502" s="150" t="s">
        <v>384</v>
      </c>
      <c r="C502" s="78" t="s">
        <v>1</v>
      </c>
      <c r="D502" s="79">
        <f>SUM(D494:D501)</f>
        <v>460.9</v>
      </c>
      <c r="E502" s="80" t="s">
        <v>1</v>
      </c>
    </row>
    <row r="503" spans="1:5">
      <c r="A503" s="179" t="s">
        <v>394</v>
      </c>
      <c r="B503" s="154" t="s">
        <v>395</v>
      </c>
      <c r="C503" s="68">
        <v>5</v>
      </c>
      <c r="D503" s="89">
        <v>50</v>
      </c>
      <c r="E503" s="69" t="s">
        <v>396</v>
      </c>
    </row>
    <row r="504" spans="1:5">
      <c r="A504" s="212" t="s">
        <v>397</v>
      </c>
      <c r="B504" s="155" t="s">
        <v>395</v>
      </c>
      <c r="C504" s="90">
        <v>10</v>
      </c>
      <c r="D504" s="89">
        <v>247.59</v>
      </c>
      <c r="E504" s="91" t="s">
        <v>398</v>
      </c>
    </row>
    <row r="505" spans="1:5">
      <c r="A505" s="213"/>
      <c r="B505" s="156" t="s">
        <v>399</v>
      </c>
      <c r="C505" s="92">
        <v>3</v>
      </c>
      <c r="D505" s="93">
        <v>35</v>
      </c>
      <c r="E505" s="94" t="s">
        <v>400</v>
      </c>
    </row>
    <row r="506" spans="1:5" ht="16.5" thickBot="1">
      <c r="A506" s="213"/>
      <c r="B506" s="157" t="s">
        <v>401</v>
      </c>
      <c r="C506" s="95">
        <v>1</v>
      </c>
      <c r="D506" s="96">
        <v>7.41</v>
      </c>
      <c r="E506" s="97" t="s">
        <v>402</v>
      </c>
    </row>
    <row r="507" spans="1:5" ht="16.5" thickBot="1">
      <c r="A507" s="214"/>
      <c r="B507" s="158" t="s">
        <v>384</v>
      </c>
      <c r="C507" s="98" t="s">
        <v>1</v>
      </c>
      <c r="D507" s="99">
        <f>SUM(D504:D506)</f>
        <v>290.00000000000006</v>
      </c>
      <c r="E507" s="80" t="s">
        <v>1</v>
      </c>
    </row>
    <row r="508" spans="1:5">
      <c r="A508" s="26" t="s">
        <v>403</v>
      </c>
      <c r="B508" s="3" t="s">
        <v>404</v>
      </c>
      <c r="C508" s="11">
        <v>1</v>
      </c>
      <c r="D508" s="93">
        <v>15</v>
      </c>
      <c r="E508" s="100" t="s">
        <v>405</v>
      </c>
    </row>
    <row r="509" spans="1:5">
      <c r="A509" s="26" t="s">
        <v>406</v>
      </c>
      <c r="B509" s="3" t="s">
        <v>395</v>
      </c>
      <c r="C509" s="11">
        <v>1</v>
      </c>
      <c r="D509" s="93">
        <v>34.997999999999998</v>
      </c>
      <c r="E509" s="100" t="s">
        <v>407</v>
      </c>
    </row>
    <row r="510" spans="1:5">
      <c r="A510" s="26" t="s">
        <v>408</v>
      </c>
      <c r="B510" s="3" t="s">
        <v>409</v>
      </c>
      <c r="C510" s="11">
        <v>1</v>
      </c>
      <c r="D510" s="93">
        <v>15</v>
      </c>
      <c r="E510" s="100" t="s">
        <v>410</v>
      </c>
    </row>
    <row r="511" spans="1:5">
      <c r="A511" s="26" t="s">
        <v>411</v>
      </c>
      <c r="B511" s="3" t="s">
        <v>412</v>
      </c>
      <c r="C511" s="11">
        <v>1</v>
      </c>
      <c r="D511" s="93">
        <v>14</v>
      </c>
      <c r="E511" s="100" t="s">
        <v>413</v>
      </c>
    </row>
    <row r="512" spans="1:5">
      <c r="A512" s="26" t="s">
        <v>414</v>
      </c>
      <c r="B512" s="3" t="s">
        <v>299</v>
      </c>
      <c r="C512" s="11">
        <v>1</v>
      </c>
      <c r="D512" s="101">
        <v>15</v>
      </c>
      <c r="E512" s="100" t="s">
        <v>405</v>
      </c>
    </row>
    <row r="513" spans="1:5">
      <c r="A513" s="26" t="s">
        <v>415</v>
      </c>
      <c r="B513" s="3" t="s">
        <v>416</v>
      </c>
      <c r="C513" s="11">
        <v>1</v>
      </c>
      <c r="D513" s="93">
        <v>50.994999999999997</v>
      </c>
      <c r="E513" s="100" t="s">
        <v>417</v>
      </c>
    </row>
    <row r="514" spans="1:5">
      <c r="A514" s="26" t="s">
        <v>418</v>
      </c>
      <c r="B514" s="3" t="s">
        <v>419</v>
      </c>
      <c r="C514" s="11">
        <v>1</v>
      </c>
      <c r="D514" s="93">
        <v>25</v>
      </c>
      <c r="E514" s="100" t="s">
        <v>420</v>
      </c>
    </row>
    <row r="515" spans="1:5">
      <c r="A515" s="215" t="s">
        <v>421</v>
      </c>
      <c r="B515" s="155" t="s">
        <v>422</v>
      </c>
      <c r="C515" s="90">
        <v>32</v>
      </c>
      <c r="D515" s="89">
        <v>253.184</v>
      </c>
      <c r="E515" s="102" t="s">
        <v>423</v>
      </c>
    </row>
    <row r="516" spans="1:5">
      <c r="A516" s="210"/>
      <c r="B516" s="156" t="s">
        <v>424</v>
      </c>
      <c r="C516" s="92">
        <v>1</v>
      </c>
      <c r="D516" s="93">
        <v>199.95</v>
      </c>
      <c r="E516" s="100" t="s">
        <v>425</v>
      </c>
    </row>
    <row r="517" spans="1:5">
      <c r="A517" s="210"/>
      <c r="B517" s="156" t="s">
        <v>426</v>
      </c>
      <c r="C517" s="92">
        <v>16</v>
      </c>
      <c r="D517" s="93">
        <v>228.52199999999999</v>
      </c>
      <c r="E517" s="94" t="s">
        <v>427</v>
      </c>
    </row>
    <row r="518" spans="1:5">
      <c r="A518" s="210"/>
      <c r="B518" s="156" t="s">
        <v>428</v>
      </c>
      <c r="C518" s="92">
        <v>1</v>
      </c>
      <c r="D518" s="93">
        <v>24</v>
      </c>
      <c r="E518" s="94" t="s">
        <v>429</v>
      </c>
    </row>
    <row r="519" spans="1:5">
      <c r="A519" s="210"/>
      <c r="B519" s="156" t="s">
        <v>430</v>
      </c>
      <c r="C519" s="92">
        <v>5</v>
      </c>
      <c r="D519" s="93">
        <v>52.389000000000003</v>
      </c>
      <c r="E519" s="94" t="s">
        <v>431</v>
      </c>
    </row>
    <row r="520" spans="1:5">
      <c r="A520" s="210"/>
      <c r="B520" s="156" t="s">
        <v>432</v>
      </c>
      <c r="C520" s="92">
        <v>4</v>
      </c>
      <c r="D520" s="93">
        <v>113</v>
      </c>
      <c r="E520" s="94" t="s">
        <v>433</v>
      </c>
    </row>
    <row r="521" spans="1:5">
      <c r="A521" s="210"/>
      <c r="B521" s="156" t="s">
        <v>395</v>
      </c>
      <c r="C521" s="92">
        <v>9</v>
      </c>
      <c r="D521" s="93">
        <v>181.33099999999999</v>
      </c>
      <c r="E521" s="94" t="s">
        <v>434</v>
      </c>
    </row>
    <row r="522" spans="1:5">
      <c r="A522" s="210"/>
      <c r="B522" s="156" t="s">
        <v>435</v>
      </c>
      <c r="C522" s="92">
        <v>18</v>
      </c>
      <c r="D522" s="93">
        <v>199.977</v>
      </c>
      <c r="E522" s="94" t="s">
        <v>429</v>
      </c>
    </row>
    <row r="523" spans="1:5">
      <c r="A523" s="210"/>
      <c r="B523" s="156" t="s">
        <v>436</v>
      </c>
      <c r="C523" s="92">
        <v>1</v>
      </c>
      <c r="D523" s="93">
        <v>106.67</v>
      </c>
      <c r="E523" s="94" t="s">
        <v>437</v>
      </c>
    </row>
    <row r="524" spans="1:5">
      <c r="A524" s="210"/>
      <c r="B524" s="156" t="s">
        <v>438</v>
      </c>
      <c r="C524" s="92">
        <v>1</v>
      </c>
      <c r="D524" s="93">
        <v>132</v>
      </c>
      <c r="E524" s="94" t="s">
        <v>439</v>
      </c>
    </row>
    <row r="525" spans="1:5">
      <c r="A525" s="210"/>
      <c r="B525" s="156" t="s">
        <v>440</v>
      </c>
      <c r="C525" s="92">
        <v>6</v>
      </c>
      <c r="D525" s="93">
        <v>154.26300000000001</v>
      </c>
      <c r="E525" s="94" t="s">
        <v>441</v>
      </c>
    </row>
    <row r="526" spans="1:5">
      <c r="A526" s="210"/>
      <c r="B526" s="159" t="s">
        <v>442</v>
      </c>
      <c r="C526" s="103">
        <v>11</v>
      </c>
      <c r="D526" s="93">
        <v>199.7</v>
      </c>
      <c r="E526" s="94" t="s">
        <v>443</v>
      </c>
    </row>
    <row r="527" spans="1:5" ht="16.5" thickBot="1">
      <c r="A527" s="210"/>
      <c r="B527" s="157" t="s">
        <v>444</v>
      </c>
      <c r="C527" s="95">
        <v>5</v>
      </c>
      <c r="D527" s="96">
        <v>185</v>
      </c>
      <c r="E527" s="97" t="s">
        <v>445</v>
      </c>
    </row>
    <row r="528" spans="1:5" ht="16.5" thickBot="1">
      <c r="A528" s="216"/>
      <c r="B528" s="158" t="s">
        <v>384</v>
      </c>
      <c r="C528" s="78" t="s">
        <v>1</v>
      </c>
      <c r="D528" s="99">
        <f>SUM(D515:D527)</f>
        <v>2029.9860000000001</v>
      </c>
      <c r="E528" s="80" t="s">
        <v>1</v>
      </c>
    </row>
    <row r="529" spans="1:5" ht="31.5">
      <c r="A529" s="104" t="s">
        <v>446</v>
      </c>
      <c r="B529" s="19" t="s">
        <v>447</v>
      </c>
      <c r="C529" s="15">
        <v>1</v>
      </c>
      <c r="D529" s="105">
        <v>60</v>
      </c>
      <c r="E529" s="106" t="s">
        <v>448</v>
      </c>
    </row>
    <row r="530" spans="1:5">
      <c r="A530" s="26" t="s">
        <v>449</v>
      </c>
      <c r="B530" s="3" t="s">
        <v>450</v>
      </c>
      <c r="C530" s="11">
        <v>31</v>
      </c>
      <c r="D530" s="93">
        <v>189.95</v>
      </c>
      <c r="E530" s="100" t="s">
        <v>451</v>
      </c>
    </row>
    <row r="531" spans="1:5">
      <c r="A531" s="217" t="s">
        <v>452</v>
      </c>
      <c r="B531" s="155" t="s">
        <v>453</v>
      </c>
      <c r="C531" s="107">
        <v>1</v>
      </c>
      <c r="D531" s="89">
        <v>10</v>
      </c>
      <c r="E531" s="102" t="s">
        <v>454</v>
      </c>
    </row>
    <row r="532" spans="1:5">
      <c r="A532" s="218"/>
      <c r="B532" s="156" t="s">
        <v>455</v>
      </c>
      <c r="C532" s="11">
        <v>1</v>
      </c>
      <c r="D532" s="93">
        <v>15</v>
      </c>
      <c r="E532" s="102" t="s">
        <v>454</v>
      </c>
    </row>
    <row r="533" spans="1:5" ht="16.5" thickBot="1">
      <c r="A533" s="218"/>
      <c r="B533" s="157" t="s">
        <v>456</v>
      </c>
      <c r="C533" s="95">
        <v>2</v>
      </c>
      <c r="D533" s="96">
        <v>30</v>
      </c>
      <c r="E533" s="97" t="s">
        <v>457</v>
      </c>
    </row>
    <row r="534" spans="1:5" ht="16.5" thickBot="1">
      <c r="A534" s="196"/>
      <c r="B534" s="160" t="s">
        <v>384</v>
      </c>
      <c r="C534" s="108" t="s">
        <v>1</v>
      </c>
      <c r="D534" s="99">
        <f>D531+D532+D533</f>
        <v>55</v>
      </c>
      <c r="E534" s="109" t="s">
        <v>1</v>
      </c>
    </row>
    <row r="535" spans="1:5" ht="31.5">
      <c r="A535" s="195" t="s">
        <v>458</v>
      </c>
      <c r="B535" s="155" t="s">
        <v>383</v>
      </c>
      <c r="C535" s="107">
        <v>2</v>
      </c>
      <c r="D535" s="110">
        <v>18.448</v>
      </c>
      <c r="E535" s="102" t="s">
        <v>459</v>
      </c>
    </row>
    <row r="536" spans="1:5" ht="16.5" thickBot="1">
      <c r="A536" s="218"/>
      <c r="B536" s="157" t="s">
        <v>383</v>
      </c>
      <c r="C536" s="111">
        <v>2</v>
      </c>
      <c r="D536" s="112">
        <v>31.346</v>
      </c>
      <c r="E536" s="113" t="s">
        <v>460</v>
      </c>
    </row>
    <row r="537" spans="1:5" ht="16.5" thickBot="1">
      <c r="A537" s="196"/>
      <c r="B537" s="160" t="s">
        <v>384</v>
      </c>
      <c r="C537" s="108" t="s">
        <v>1</v>
      </c>
      <c r="D537" s="99">
        <f>D535+D536</f>
        <v>49.793999999999997</v>
      </c>
      <c r="E537" s="109" t="s">
        <v>1</v>
      </c>
    </row>
    <row r="538" spans="1:5">
      <c r="A538" s="119" t="s">
        <v>461</v>
      </c>
      <c r="B538" s="154" t="s">
        <v>462</v>
      </c>
      <c r="C538" s="107">
        <v>1</v>
      </c>
      <c r="D538" s="89">
        <v>15</v>
      </c>
      <c r="E538" s="102" t="s">
        <v>463</v>
      </c>
    </row>
    <row r="539" spans="1:5">
      <c r="A539" s="26" t="s">
        <v>464</v>
      </c>
      <c r="B539" s="3" t="s">
        <v>299</v>
      </c>
      <c r="C539" s="11">
        <v>1</v>
      </c>
      <c r="D539" s="93">
        <v>20</v>
      </c>
      <c r="E539" s="100" t="s">
        <v>465</v>
      </c>
    </row>
    <row r="540" spans="1:5">
      <c r="A540" s="207" t="s">
        <v>466</v>
      </c>
      <c r="B540" s="161" t="s">
        <v>442</v>
      </c>
      <c r="C540" s="11">
        <v>4</v>
      </c>
      <c r="D540" s="93">
        <v>45</v>
      </c>
      <c r="E540" s="100" t="s">
        <v>790</v>
      </c>
    </row>
    <row r="541" spans="1:5">
      <c r="A541" s="208"/>
      <c r="B541" s="5" t="s">
        <v>791</v>
      </c>
      <c r="C541" s="114">
        <v>1</v>
      </c>
      <c r="D541" s="93">
        <v>10</v>
      </c>
      <c r="E541" s="115" t="s">
        <v>792</v>
      </c>
    </row>
    <row r="542" spans="1:5" ht="16.5" thickBot="1">
      <c r="A542" s="208"/>
      <c r="B542" s="162" t="s">
        <v>793</v>
      </c>
      <c r="C542" s="95">
        <v>2</v>
      </c>
      <c r="D542" s="96">
        <f>13+35</f>
        <v>48</v>
      </c>
      <c r="E542" s="113" t="s">
        <v>467</v>
      </c>
    </row>
    <row r="543" spans="1:5" ht="16.5" thickBot="1">
      <c r="A543" s="209"/>
      <c r="B543" s="163" t="s">
        <v>384</v>
      </c>
      <c r="C543" s="108" t="s">
        <v>1</v>
      </c>
      <c r="D543" s="99">
        <f>D541+D542+D540</f>
        <v>103</v>
      </c>
      <c r="E543" s="109" t="s">
        <v>1</v>
      </c>
    </row>
    <row r="544" spans="1:5">
      <c r="A544" s="119" t="s">
        <v>468</v>
      </c>
      <c r="B544" s="154" t="s">
        <v>469</v>
      </c>
      <c r="C544" s="90">
        <v>1</v>
      </c>
      <c r="D544" s="89">
        <v>54</v>
      </c>
      <c r="E544" s="102" t="s">
        <v>470</v>
      </c>
    </row>
    <row r="545" spans="1:5">
      <c r="A545" s="207" t="s">
        <v>471</v>
      </c>
      <c r="B545" s="4" t="s">
        <v>426</v>
      </c>
      <c r="C545" s="11">
        <v>4</v>
      </c>
      <c r="D545" s="93">
        <v>30</v>
      </c>
      <c r="E545" s="100" t="s">
        <v>472</v>
      </c>
    </row>
    <row r="546" spans="1:5" ht="16.5" thickBot="1">
      <c r="A546" s="208"/>
      <c r="B546" s="164" t="s">
        <v>794</v>
      </c>
      <c r="C546" s="116">
        <v>16</v>
      </c>
      <c r="D546" s="117">
        <v>110</v>
      </c>
      <c r="E546" s="118" t="s">
        <v>795</v>
      </c>
    </row>
    <row r="547" spans="1:5" ht="16.5" thickBot="1">
      <c r="A547" s="209"/>
      <c r="B547" s="163" t="s">
        <v>384</v>
      </c>
      <c r="C547" s="108" t="s">
        <v>1</v>
      </c>
      <c r="D547" s="99">
        <f>D545+D546</f>
        <v>140</v>
      </c>
      <c r="E547" s="109" t="s">
        <v>1</v>
      </c>
    </row>
    <row r="548" spans="1:5">
      <c r="A548" s="119" t="s">
        <v>473</v>
      </c>
      <c r="B548" s="165" t="s">
        <v>474</v>
      </c>
      <c r="C548" s="90">
        <v>2</v>
      </c>
      <c r="D548" s="89">
        <v>18</v>
      </c>
      <c r="E548" s="91" t="s">
        <v>475</v>
      </c>
    </row>
    <row r="549" spans="1:5" ht="31.5">
      <c r="A549" s="180" t="s">
        <v>476</v>
      </c>
      <c r="B549" s="4" t="s">
        <v>477</v>
      </c>
      <c r="C549" s="92">
        <v>4</v>
      </c>
      <c r="D549" s="93">
        <v>32</v>
      </c>
      <c r="E549" s="94" t="s">
        <v>478</v>
      </c>
    </row>
    <row r="550" spans="1:5">
      <c r="A550" s="217" t="s">
        <v>479</v>
      </c>
      <c r="B550" s="166" t="s">
        <v>289</v>
      </c>
      <c r="C550" s="11">
        <v>1</v>
      </c>
      <c r="D550" s="93">
        <v>8.5009999999999994</v>
      </c>
      <c r="E550" s="94" t="s">
        <v>480</v>
      </c>
    </row>
    <row r="551" spans="1:5">
      <c r="A551" s="218"/>
      <c r="B551" s="156" t="s">
        <v>299</v>
      </c>
      <c r="C551" s="11">
        <v>1</v>
      </c>
      <c r="D551" s="93">
        <v>9.9990000000000006</v>
      </c>
      <c r="E551" s="94" t="s">
        <v>472</v>
      </c>
    </row>
    <row r="552" spans="1:5" ht="16.5" thickBot="1">
      <c r="A552" s="218"/>
      <c r="B552" s="157" t="s">
        <v>320</v>
      </c>
      <c r="C552" s="111">
        <v>1</v>
      </c>
      <c r="D552" s="96">
        <v>11.5</v>
      </c>
      <c r="E552" s="97" t="s">
        <v>481</v>
      </c>
    </row>
    <row r="553" spans="1:5" ht="16.5" thickBot="1">
      <c r="A553" s="196"/>
      <c r="B553" s="160" t="s">
        <v>384</v>
      </c>
      <c r="C553" s="108" t="s">
        <v>1</v>
      </c>
      <c r="D553" s="99">
        <f>D551+D552+D550</f>
        <v>30</v>
      </c>
      <c r="E553" s="109" t="s">
        <v>1</v>
      </c>
    </row>
    <row r="554" spans="1:5">
      <c r="A554" s="210" t="s">
        <v>482</v>
      </c>
      <c r="B554" s="3" t="s">
        <v>483</v>
      </c>
      <c r="C554" s="92">
        <v>2</v>
      </c>
      <c r="D554" s="93">
        <v>134.9</v>
      </c>
      <c r="E554" s="94" t="s">
        <v>484</v>
      </c>
    </row>
    <row r="555" spans="1:5">
      <c r="A555" s="210"/>
      <c r="B555" s="3" t="s">
        <v>483</v>
      </c>
      <c r="C555" s="92">
        <v>10</v>
      </c>
      <c r="D555" s="93">
        <v>64.406000000000006</v>
      </c>
      <c r="E555" s="94" t="s">
        <v>485</v>
      </c>
    </row>
    <row r="556" spans="1:5">
      <c r="A556" s="210"/>
      <c r="B556" s="3" t="s">
        <v>486</v>
      </c>
      <c r="C556" s="92">
        <v>1</v>
      </c>
      <c r="D556" s="93">
        <v>270.16500000000002</v>
      </c>
      <c r="E556" s="100" t="s">
        <v>487</v>
      </c>
    </row>
    <row r="557" spans="1:5">
      <c r="A557" s="210"/>
      <c r="B557" s="3" t="s">
        <v>488</v>
      </c>
      <c r="C557" s="92">
        <v>4</v>
      </c>
      <c r="D557" s="93">
        <v>735.99</v>
      </c>
      <c r="E557" s="100" t="s">
        <v>489</v>
      </c>
    </row>
    <row r="558" spans="1:5" ht="31.5">
      <c r="A558" s="210"/>
      <c r="B558" s="3" t="s">
        <v>490</v>
      </c>
      <c r="C558" s="11">
        <v>1</v>
      </c>
      <c r="D558" s="93">
        <v>180</v>
      </c>
      <c r="E558" s="100" t="s">
        <v>491</v>
      </c>
    </row>
    <row r="559" spans="1:5">
      <c r="A559" s="210"/>
      <c r="B559" s="3" t="s">
        <v>492</v>
      </c>
      <c r="C559" s="11">
        <v>1</v>
      </c>
      <c r="D559" s="93">
        <v>93</v>
      </c>
      <c r="E559" s="100" t="s">
        <v>493</v>
      </c>
    </row>
    <row r="560" spans="1:5">
      <c r="A560" s="210"/>
      <c r="B560" s="3" t="s">
        <v>494</v>
      </c>
      <c r="C560" s="92">
        <v>4</v>
      </c>
      <c r="D560" s="93">
        <v>51</v>
      </c>
      <c r="E560" s="100" t="s">
        <v>495</v>
      </c>
    </row>
    <row r="561" spans="1:5">
      <c r="A561" s="210"/>
      <c r="B561" s="3" t="s">
        <v>496</v>
      </c>
      <c r="C561" s="11">
        <v>1</v>
      </c>
      <c r="D561" s="93">
        <v>69.959999999999994</v>
      </c>
      <c r="E561" s="100" t="s">
        <v>489</v>
      </c>
    </row>
    <row r="562" spans="1:5" ht="16.5" thickBot="1">
      <c r="A562" s="210"/>
      <c r="B562" s="3" t="s">
        <v>497</v>
      </c>
      <c r="C562" s="11">
        <v>3</v>
      </c>
      <c r="D562" s="93">
        <v>49.84</v>
      </c>
      <c r="E562" s="100" t="s">
        <v>498</v>
      </c>
    </row>
    <row r="563" spans="1:5" ht="16.5" thickBot="1">
      <c r="A563" s="216"/>
      <c r="B563" s="163" t="s">
        <v>384</v>
      </c>
      <c r="C563" s="108" t="s">
        <v>1</v>
      </c>
      <c r="D563" s="120">
        <f>SUM(D554:D562)</f>
        <v>1649.261</v>
      </c>
      <c r="E563" s="109" t="s">
        <v>1</v>
      </c>
    </row>
    <row r="564" spans="1:5" ht="31.5">
      <c r="A564" s="181" t="s">
        <v>817</v>
      </c>
      <c r="B564" s="167" t="s">
        <v>818</v>
      </c>
      <c r="C564" s="122">
        <v>1</v>
      </c>
      <c r="D564" s="123">
        <v>7.8</v>
      </c>
      <c r="E564" s="121" t="s">
        <v>819</v>
      </c>
    </row>
    <row r="565" spans="1:5">
      <c r="A565" s="182"/>
      <c r="B565" s="167" t="s">
        <v>820</v>
      </c>
      <c r="C565" s="122">
        <v>1</v>
      </c>
      <c r="D565" s="123">
        <v>12.2</v>
      </c>
      <c r="E565" s="121" t="s">
        <v>821</v>
      </c>
    </row>
    <row r="566" spans="1:5" ht="16.5" thickBot="1">
      <c r="A566" s="183"/>
      <c r="B566" s="167" t="s">
        <v>822</v>
      </c>
      <c r="C566" s="122">
        <v>1</v>
      </c>
      <c r="D566" s="123">
        <v>19.5</v>
      </c>
      <c r="E566" s="121" t="s">
        <v>823</v>
      </c>
    </row>
    <row r="567" spans="1:5" ht="16.5" thickBot="1">
      <c r="A567" s="184"/>
      <c r="B567" s="163" t="s">
        <v>824</v>
      </c>
      <c r="C567" s="108"/>
      <c r="D567" s="120">
        <f>SUM(D564:D566)</f>
        <v>39.5</v>
      </c>
      <c r="E567" s="109"/>
    </row>
    <row r="568" spans="1:5" ht="16.5" thickBot="1">
      <c r="A568" s="185" t="s">
        <v>1</v>
      </c>
      <c r="B568" s="163" t="s">
        <v>0</v>
      </c>
      <c r="C568" s="108" t="s">
        <v>1</v>
      </c>
      <c r="D568" s="120">
        <f>D493+D502+D503+D507+D508+D509+D510+D511+D512+D513+D514+D528+D529+D530+D534+D537+D538+D539+D543+D544+D547+D548+D549+D553+D563+D567</f>
        <v>6672.3841599999996</v>
      </c>
      <c r="E568" s="109" t="s">
        <v>1</v>
      </c>
    </row>
    <row r="569" spans="1:5">
      <c r="A569" s="198" t="s">
        <v>9</v>
      </c>
      <c r="B569" s="199"/>
      <c r="C569" s="199"/>
      <c r="D569" s="199"/>
      <c r="E569" s="200"/>
    </row>
    <row r="570" spans="1:5">
      <c r="A570" s="7" t="s">
        <v>262</v>
      </c>
      <c r="B570" s="24" t="s">
        <v>263</v>
      </c>
      <c r="C570" s="34">
        <v>10</v>
      </c>
      <c r="D570" s="13">
        <v>131.80000000000001</v>
      </c>
      <c r="E570" s="14" t="s">
        <v>264</v>
      </c>
    </row>
    <row r="571" spans="1:5">
      <c r="A571" s="7" t="s">
        <v>262</v>
      </c>
      <c r="B571" s="24" t="s">
        <v>265</v>
      </c>
      <c r="C571" s="34">
        <v>1</v>
      </c>
      <c r="D571" s="13">
        <v>55</v>
      </c>
      <c r="E571" s="14" t="s">
        <v>266</v>
      </c>
    </row>
    <row r="572" spans="1:5">
      <c r="A572" s="7" t="s">
        <v>262</v>
      </c>
      <c r="B572" s="7" t="s">
        <v>267</v>
      </c>
      <c r="C572" s="34">
        <v>5</v>
      </c>
      <c r="D572" s="13">
        <v>130.4</v>
      </c>
      <c r="E572" s="14" t="s">
        <v>268</v>
      </c>
    </row>
    <row r="573" spans="1:5">
      <c r="A573" s="7" t="s">
        <v>269</v>
      </c>
      <c r="B573" s="7" t="s">
        <v>270</v>
      </c>
      <c r="C573" s="34">
        <v>6</v>
      </c>
      <c r="D573" s="13">
        <v>41.2</v>
      </c>
      <c r="E573" s="21" t="s">
        <v>271</v>
      </c>
    </row>
    <row r="574" spans="1:5">
      <c r="A574" s="7" t="s">
        <v>272</v>
      </c>
      <c r="B574" s="7" t="s">
        <v>273</v>
      </c>
      <c r="C574" s="34">
        <v>1</v>
      </c>
      <c r="D574" s="13">
        <v>20</v>
      </c>
      <c r="E574" s="21" t="s">
        <v>274</v>
      </c>
    </row>
    <row r="575" spans="1:5">
      <c r="A575" s="7" t="s">
        <v>275</v>
      </c>
      <c r="B575" s="24" t="s">
        <v>276</v>
      </c>
      <c r="C575" s="34">
        <v>1</v>
      </c>
      <c r="D575" s="13">
        <v>82</v>
      </c>
      <c r="E575" s="21" t="s">
        <v>277</v>
      </c>
    </row>
    <row r="576" spans="1:5">
      <c r="A576" s="7" t="s">
        <v>275</v>
      </c>
      <c r="B576" s="24" t="s">
        <v>278</v>
      </c>
      <c r="C576" s="34">
        <v>1</v>
      </c>
      <c r="D576" s="13">
        <v>28</v>
      </c>
      <c r="E576" s="21" t="s">
        <v>279</v>
      </c>
    </row>
    <row r="577" spans="1:5">
      <c r="A577" s="7" t="s">
        <v>275</v>
      </c>
      <c r="B577" s="24" t="s">
        <v>280</v>
      </c>
      <c r="C577" s="34">
        <v>4</v>
      </c>
      <c r="D577" s="13">
        <v>68</v>
      </c>
      <c r="E577" s="21" t="s">
        <v>279</v>
      </c>
    </row>
    <row r="578" spans="1:5">
      <c r="A578" s="7" t="s">
        <v>275</v>
      </c>
      <c r="B578" s="24" t="s">
        <v>281</v>
      </c>
      <c r="C578" s="34">
        <v>1</v>
      </c>
      <c r="D578" s="13">
        <v>19.899999999999999</v>
      </c>
      <c r="E578" s="21" t="s">
        <v>279</v>
      </c>
    </row>
    <row r="579" spans="1:5">
      <c r="A579" s="7" t="s">
        <v>275</v>
      </c>
      <c r="B579" s="24" t="s">
        <v>282</v>
      </c>
      <c r="C579" s="34">
        <v>2</v>
      </c>
      <c r="D579" s="13">
        <v>80</v>
      </c>
      <c r="E579" s="21" t="s">
        <v>279</v>
      </c>
    </row>
    <row r="580" spans="1:5">
      <c r="A580" s="7" t="s">
        <v>275</v>
      </c>
      <c r="B580" s="24" t="s">
        <v>283</v>
      </c>
      <c r="C580" s="34">
        <v>2</v>
      </c>
      <c r="D580" s="13">
        <v>50</v>
      </c>
      <c r="E580" s="21" t="s">
        <v>279</v>
      </c>
    </row>
    <row r="581" spans="1:5">
      <c r="A581" s="7" t="s">
        <v>275</v>
      </c>
      <c r="B581" s="24" t="s">
        <v>284</v>
      </c>
      <c r="C581" s="34">
        <v>1</v>
      </c>
      <c r="D581" s="13">
        <v>10</v>
      </c>
      <c r="E581" s="21" t="s">
        <v>285</v>
      </c>
    </row>
    <row r="582" spans="1:5">
      <c r="A582" s="7" t="s">
        <v>275</v>
      </c>
      <c r="B582" s="24" t="s">
        <v>286</v>
      </c>
      <c r="C582" s="34">
        <v>1</v>
      </c>
      <c r="D582" s="13">
        <v>12</v>
      </c>
      <c r="E582" s="21" t="s">
        <v>285</v>
      </c>
    </row>
    <row r="583" spans="1:5">
      <c r="A583" s="7" t="s">
        <v>275</v>
      </c>
      <c r="B583" s="24" t="s">
        <v>287</v>
      </c>
      <c r="C583" s="34">
        <v>1</v>
      </c>
      <c r="D583" s="13">
        <v>10.497</v>
      </c>
      <c r="E583" s="21" t="s">
        <v>285</v>
      </c>
    </row>
    <row r="584" spans="1:5">
      <c r="A584" s="7" t="s">
        <v>288</v>
      </c>
      <c r="B584" s="24" t="s">
        <v>289</v>
      </c>
      <c r="C584" s="34">
        <v>1</v>
      </c>
      <c r="D584" s="13">
        <f>30.893</f>
        <v>30.893000000000001</v>
      </c>
      <c r="E584" s="21" t="s">
        <v>290</v>
      </c>
    </row>
    <row r="585" spans="1:5">
      <c r="A585" s="7" t="s">
        <v>291</v>
      </c>
      <c r="B585" s="24" t="s">
        <v>292</v>
      </c>
      <c r="C585" s="34">
        <v>1</v>
      </c>
      <c r="D585" s="13">
        <v>12</v>
      </c>
      <c r="E585" s="21" t="s">
        <v>290</v>
      </c>
    </row>
    <row r="586" spans="1:5">
      <c r="A586" s="7" t="s">
        <v>293</v>
      </c>
      <c r="B586" s="24" t="s">
        <v>294</v>
      </c>
      <c r="C586" s="34">
        <v>1</v>
      </c>
      <c r="D586" s="13">
        <v>7</v>
      </c>
      <c r="E586" s="21" t="s">
        <v>290</v>
      </c>
    </row>
    <row r="587" spans="1:5">
      <c r="A587" s="7" t="s">
        <v>295</v>
      </c>
      <c r="B587" s="24" t="s">
        <v>296</v>
      </c>
      <c r="C587" s="34">
        <v>3</v>
      </c>
      <c r="D587" s="13">
        <v>871.2</v>
      </c>
      <c r="E587" s="21" t="s">
        <v>297</v>
      </c>
    </row>
    <row r="588" spans="1:5">
      <c r="A588" s="7" t="s">
        <v>298</v>
      </c>
      <c r="B588" s="24" t="s">
        <v>300</v>
      </c>
      <c r="C588" s="34">
        <v>2</v>
      </c>
      <c r="D588" s="13">
        <v>35</v>
      </c>
      <c r="E588" s="21" t="s">
        <v>285</v>
      </c>
    </row>
    <row r="589" spans="1:5">
      <c r="A589" s="7" t="s">
        <v>298</v>
      </c>
      <c r="B589" s="7" t="s">
        <v>301</v>
      </c>
      <c r="C589" s="34">
        <v>1</v>
      </c>
      <c r="D589" s="13">
        <v>24</v>
      </c>
      <c r="E589" s="21" t="s">
        <v>285</v>
      </c>
    </row>
    <row r="590" spans="1:5">
      <c r="A590" s="7" t="s">
        <v>298</v>
      </c>
      <c r="B590" s="24" t="s">
        <v>302</v>
      </c>
      <c r="C590" s="34">
        <v>1</v>
      </c>
      <c r="D590" s="13">
        <v>22.576000000000001</v>
      </c>
      <c r="E590" s="21" t="s">
        <v>285</v>
      </c>
    </row>
    <row r="591" spans="1:5">
      <c r="A591" s="7" t="s">
        <v>303</v>
      </c>
      <c r="B591" s="7" t="s">
        <v>304</v>
      </c>
      <c r="C591" s="34">
        <v>1</v>
      </c>
      <c r="D591" s="13">
        <v>47.78</v>
      </c>
      <c r="E591" s="21" t="s">
        <v>305</v>
      </c>
    </row>
    <row r="592" spans="1:5">
      <c r="A592" s="7" t="s">
        <v>303</v>
      </c>
      <c r="B592" s="7" t="s">
        <v>306</v>
      </c>
      <c r="C592" s="34">
        <v>5</v>
      </c>
      <c r="D592" s="13">
        <v>30.5</v>
      </c>
      <c r="E592" s="21" t="s">
        <v>307</v>
      </c>
    </row>
    <row r="593" spans="1:5">
      <c r="A593" s="7" t="s">
        <v>308</v>
      </c>
      <c r="B593" s="7" t="s">
        <v>309</v>
      </c>
      <c r="C593" s="34">
        <v>2</v>
      </c>
      <c r="D593" s="13">
        <v>13</v>
      </c>
      <c r="E593" s="21" t="s">
        <v>310</v>
      </c>
    </row>
    <row r="594" spans="1:5">
      <c r="A594" s="7" t="s">
        <v>308</v>
      </c>
      <c r="B594" s="7" t="s">
        <v>286</v>
      </c>
      <c r="C594" s="34">
        <v>1</v>
      </c>
      <c r="D594" s="13">
        <v>25</v>
      </c>
      <c r="E594" s="21" t="s">
        <v>310</v>
      </c>
    </row>
    <row r="595" spans="1:5">
      <c r="A595" s="7" t="s">
        <v>308</v>
      </c>
      <c r="B595" s="7" t="s">
        <v>311</v>
      </c>
      <c r="C595" s="34">
        <v>1</v>
      </c>
      <c r="D595" s="13">
        <v>9</v>
      </c>
      <c r="E595" s="21" t="s">
        <v>310</v>
      </c>
    </row>
    <row r="596" spans="1:5">
      <c r="A596" s="7" t="s">
        <v>308</v>
      </c>
      <c r="B596" s="7" t="s">
        <v>312</v>
      </c>
      <c r="C596" s="34">
        <v>1</v>
      </c>
      <c r="D596" s="13">
        <v>36</v>
      </c>
      <c r="E596" s="21" t="s">
        <v>310</v>
      </c>
    </row>
    <row r="597" spans="1:5">
      <c r="A597" s="7" t="s">
        <v>308</v>
      </c>
      <c r="B597" s="7" t="s">
        <v>313</v>
      </c>
      <c r="C597" s="34">
        <v>1</v>
      </c>
      <c r="D597" s="13">
        <v>20</v>
      </c>
      <c r="E597" s="21" t="s">
        <v>310</v>
      </c>
    </row>
    <row r="598" spans="1:5">
      <c r="A598" s="7" t="s">
        <v>314</v>
      </c>
      <c r="B598" s="7" t="s">
        <v>315</v>
      </c>
      <c r="C598" s="34">
        <v>1</v>
      </c>
      <c r="D598" s="13">
        <v>13</v>
      </c>
      <c r="E598" s="21" t="s">
        <v>316</v>
      </c>
    </row>
    <row r="599" spans="1:5">
      <c r="A599" s="7" t="s">
        <v>317</v>
      </c>
      <c r="B599" s="7" t="s">
        <v>273</v>
      </c>
      <c r="C599" s="34">
        <v>1</v>
      </c>
      <c r="D599" s="13">
        <v>20</v>
      </c>
      <c r="E599" s="21" t="s">
        <v>274</v>
      </c>
    </row>
    <row r="600" spans="1:5" ht="16.5" thickBot="1">
      <c r="A600" s="35" t="s">
        <v>40</v>
      </c>
      <c r="B600" s="146"/>
      <c r="C600" s="36">
        <f>SUM(C570:C599)</f>
        <v>61</v>
      </c>
      <c r="D600" s="37">
        <f>SUM(D570:D599)</f>
        <v>1955.7460000000001</v>
      </c>
      <c r="E600" s="38"/>
    </row>
    <row r="601" spans="1:5">
      <c r="A601" s="29" t="s">
        <v>318</v>
      </c>
      <c r="B601" s="168" t="s">
        <v>261</v>
      </c>
      <c r="C601" s="39">
        <v>1</v>
      </c>
      <c r="D601" s="40">
        <v>10.84</v>
      </c>
      <c r="E601" s="41" t="s">
        <v>319</v>
      </c>
    </row>
    <row r="602" spans="1:5">
      <c r="A602" s="7" t="s">
        <v>318</v>
      </c>
      <c r="B602" s="24" t="s">
        <v>320</v>
      </c>
      <c r="C602" s="34">
        <v>2</v>
      </c>
      <c r="D602" s="13">
        <v>17.760000000000002</v>
      </c>
      <c r="E602" s="42" t="s">
        <v>319</v>
      </c>
    </row>
    <row r="603" spans="1:5" ht="16.5" thickBot="1">
      <c r="A603" s="43" t="s">
        <v>40</v>
      </c>
      <c r="B603" s="169"/>
      <c r="C603" s="44">
        <f>SUM(C601:C602)</f>
        <v>3</v>
      </c>
      <c r="D603" s="45">
        <f>SUM(D601:D602)</f>
        <v>28.6</v>
      </c>
      <c r="E603" s="46"/>
    </row>
    <row r="604" spans="1:5" ht="16.5" thickBot="1">
      <c r="A604" s="47" t="s">
        <v>321</v>
      </c>
      <c r="B604" s="47" t="s">
        <v>322</v>
      </c>
      <c r="C604" s="48">
        <v>4</v>
      </c>
      <c r="D604" s="49">
        <v>160</v>
      </c>
      <c r="E604" s="50" t="s">
        <v>323</v>
      </c>
    </row>
    <row r="605" spans="1:5">
      <c r="A605" s="29" t="s">
        <v>324</v>
      </c>
      <c r="B605" s="29" t="s">
        <v>325</v>
      </c>
      <c r="C605" s="39">
        <v>1</v>
      </c>
      <c r="D605" s="40">
        <v>194</v>
      </c>
      <c r="E605" s="41" t="s">
        <v>326</v>
      </c>
    </row>
    <row r="606" spans="1:5">
      <c r="A606" s="7" t="s">
        <v>324</v>
      </c>
      <c r="B606" s="7" t="s">
        <v>327</v>
      </c>
      <c r="C606" s="34">
        <v>1</v>
      </c>
      <c r="D606" s="13">
        <v>24.774000000000001</v>
      </c>
      <c r="E606" s="42" t="s">
        <v>307</v>
      </c>
    </row>
    <row r="607" spans="1:5" ht="16.5" thickBot="1">
      <c r="A607" s="43" t="s">
        <v>40</v>
      </c>
      <c r="B607" s="169"/>
      <c r="C607" s="44">
        <f>SUM(C605:C606)</f>
        <v>2</v>
      </c>
      <c r="D607" s="45">
        <f>SUM(D605:D606)</f>
        <v>218.774</v>
      </c>
      <c r="E607" s="46"/>
    </row>
    <row r="608" spans="1:5">
      <c r="A608" s="178" t="s">
        <v>1</v>
      </c>
      <c r="B608" s="145" t="s">
        <v>0</v>
      </c>
      <c r="C608" s="58" t="s">
        <v>1</v>
      </c>
      <c r="D608" s="64">
        <f>+D600+D603+D607+D604</f>
        <v>2363.12</v>
      </c>
      <c r="E608" s="58" t="s">
        <v>1</v>
      </c>
    </row>
    <row r="609" spans="1:5" s="12" customFormat="1">
      <c r="A609" s="198" t="s">
        <v>10</v>
      </c>
      <c r="B609" s="199"/>
      <c r="C609" s="199"/>
      <c r="D609" s="199"/>
      <c r="E609" s="200"/>
    </row>
    <row r="610" spans="1:5" s="12" customFormat="1" ht="31.5">
      <c r="A610" s="19" t="s">
        <v>856</v>
      </c>
      <c r="B610" s="19" t="s">
        <v>839</v>
      </c>
      <c r="C610" s="34">
        <v>130</v>
      </c>
      <c r="D610" s="16">
        <v>390</v>
      </c>
      <c r="E610" s="23" t="s">
        <v>829</v>
      </c>
    </row>
    <row r="611" spans="1:5" s="12" customFormat="1" ht="31.5">
      <c r="A611" s="7" t="s">
        <v>856</v>
      </c>
      <c r="B611" s="19" t="s">
        <v>840</v>
      </c>
      <c r="C611" s="34">
        <v>25</v>
      </c>
      <c r="D611" s="16">
        <v>699.49900000000002</v>
      </c>
      <c r="E611" s="23" t="s">
        <v>830</v>
      </c>
    </row>
    <row r="612" spans="1:5" s="12" customFormat="1" ht="31.5">
      <c r="A612" s="7" t="s">
        <v>856</v>
      </c>
      <c r="B612" s="19" t="s">
        <v>841</v>
      </c>
      <c r="C612" s="34">
        <v>1</v>
      </c>
      <c r="D612" s="16">
        <v>21.55</v>
      </c>
      <c r="E612" s="23" t="s">
        <v>831</v>
      </c>
    </row>
    <row r="613" spans="1:5" s="12" customFormat="1" ht="31.5">
      <c r="A613" s="7" t="s">
        <v>856</v>
      </c>
      <c r="B613" s="19" t="s">
        <v>842</v>
      </c>
      <c r="C613" s="34">
        <v>5</v>
      </c>
      <c r="D613" s="16">
        <v>50.75</v>
      </c>
      <c r="E613" s="23" t="s">
        <v>831</v>
      </c>
    </row>
    <row r="614" spans="1:5" s="12" customFormat="1" ht="31.5">
      <c r="A614" s="7" t="s">
        <v>856</v>
      </c>
      <c r="B614" s="19" t="s">
        <v>843</v>
      </c>
      <c r="C614" s="34">
        <v>2</v>
      </c>
      <c r="D614" s="16">
        <v>9.1</v>
      </c>
      <c r="E614" s="23" t="s">
        <v>831</v>
      </c>
    </row>
    <row r="615" spans="1:5" s="12" customFormat="1" ht="31.5">
      <c r="A615" s="7" t="s">
        <v>856</v>
      </c>
      <c r="B615" s="19" t="s">
        <v>844</v>
      </c>
      <c r="C615" s="34">
        <v>1</v>
      </c>
      <c r="D615" s="16">
        <v>16.649999999999999</v>
      </c>
      <c r="E615" s="23" t="s">
        <v>831</v>
      </c>
    </row>
    <row r="616" spans="1:5" s="12" customFormat="1" ht="31.5">
      <c r="A616" s="7" t="s">
        <v>856</v>
      </c>
      <c r="B616" s="19" t="s">
        <v>845</v>
      </c>
      <c r="C616" s="34">
        <v>1</v>
      </c>
      <c r="D616" s="16">
        <v>0.192</v>
      </c>
      <c r="E616" s="23" t="s">
        <v>832</v>
      </c>
    </row>
    <row r="617" spans="1:5" s="12" customFormat="1" ht="31.5">
      <c r="A617" s="7" t="s">
        <v>856</v>
      </c>
      <c r="B617" s="19" t="s">
        <v>846</v>
      </c>
      <c r="C617" s="34">
        <v>2</v>
      </c>
      <c r="D617" s="16">
        <v>51.802</v>
      </c>
      <c r="E617" s="23" t="s">
        <v>833</v>
      </c>
    </row>
    <row r="618" spans="1:5" s="12" customFormat="1" ht="31.5">
      <c r="A618" s="7" t="s">
        <v>856</v>
      </c>
      <c r="B618" s="19" t="s">
        <v>847</v>
      </c>
      <c r="C618" s="34">
        <v>42</v>
      </c>
      <c r="D618" s="16">
        <v>386.31599999999997</v>
      </c>
      <c r="E618" s="23" t="s">
        <v>834</v>
      </c>
    </row>
    <row r="619" spans="1:5" s="12" customFormat="1" ht="31.5">
      <c r="A619" s="7" t="s">
        <v>856</v>
      </c>
      <c r="B619" s="19" t="s">
        <v>847</v>
      </c>
      <c r="C619" s="34">
        <v>44</v>
      </c>
      <c r="D619" s="16">
        <v>404.71199999999999</v>
      </c>
      <c r="E619" s="23" t="s">
        <v>834</v>
      </c>
    </row>
    <row r="620" spans="1:5" s="12" customFormat="1" ht="31.5">
      <c r="A620" s="7" t="s">
        <v>856</v>
      </c>
      <c r="B620" s="19" t="s">
        <v>847</v>
      </c>
      <c r="C620" s="34">
        <v>44</v>
      </c>
      <c r="D620" s="16">
        <v>404.71199999999999</v>
      </c>
      <c r="E620" s="23" t="s">
        <v>834</v>
      </c>
    </row>
    <row r="621" spans="1:5" s="12" customFormat="1" ht="31.5">
      <c r="A621" s="7" t="s">
        <v>856</v>
      </c>
      <c r="B621" s="19" t="s">
        <v>848</v>
      </c>
      <c r="C621" s="34">
        <v>2293</v>
      </c>
      <c r="D621" s="16">
        <v>529.54499999999996</v>
      </c>
      <c r="E621" s="23" t="s">
        <v>835</v>
      </c>
    </row>
    <row r="622" spans="1:5" s="12" customFormat="1" ht="31.5">
      <c r="A622" s="7" t="s">
        <v>856</v>
      </c>
      <c r="B622" s="19" t="s">
        <v>849</v>
      </c>
      <c r="C622" s="34">
        <v>1</v>
      </c>
      <c r="D622" s="16">
        <v>1.4350000000000001</v>
      </c>
      <c r="E622" s="23" t="s">
        <v>836</v>
      </c>
    </row>
    <row r="623" spans="1:5" s="12" customFormat="1" ht="31.5">
      <c r="A623" s="7" t="s">
        <v>856</v>
      </c>
      <c r="B623" s="19" t="s">
        <v>850</v>
      </c>
      <c r="C623" s="34">
        <v>3</v>
      </c>
      <c r="D623" s="16">
        <v>3.5819999999999999</v>
      </c>
      <c r="E623" s="23" t="s">
        <v>836</v>
      </c>
    </row>
    <row r="624" spans="1:5" s="12" customFormat="1" ht="31.5">
      <c r="A624" s="7" t="s">
        <v>856</v>
      </c>
      <c r="B624" s="19" t="s">
        <v>851</v>
      </c>
      <c r="C624" s="34">
        <v>9</v>
      </c>
      <c r="D624" s="16">
        <v>104.398</v>
      </c>
      <c r="E624" s="23" t="s">
        <v>836</v>
      </c>
    </row>
    <row r="625" spans="1:5" s="12" customFormat="1" ht="31.5">
      <c r="A625" s="7" t="s">
        <v>856</v>
      </c>
      <c r="B625" s="19" t="s">
        <v>852</v>
      </c>
      <c r="C625" s="34">
        <v>11</v>
      </c>
      <c r="D625" s="16">
        <v>116.099</v>
      </c>
      <c r="E625" s="23" t="s">
        <v>836</v>
      </c>
    </row>
    <row r="626" spans="1:5" s="12" customFormat="1" ht="31.5">
      <c r="A626" s="7" t="s">
        <v>856</v>
      </c>
      <c r="B626" s="19" t="s">
        <v>853</v>
      </c>
      <c r="C626" s="34">
        <v>5</v>
      </c>
      <c r="D626" s="16">
        <v>130</v>
      </c>
      <c r="E626" s="23" t="s">
        <v>837</v>
      </c>
    </row>
    <row r="627" spans="1:5" s="12" customFormat="1" ht="31.5">
      <c r="A627" s="7" t="s">
        <v>856</v>
      </c>
      <c r="B627" s="19" t="s">
        <v>854</v>
      </c>
      <c r="C627" s="34">
        <v>5</v>
      </c>
      <c r="D627" s="16">
        <v>17.256</v>
      </c>
      <c r="E627" s="23" t="s">
        <v>836</v>
      </c>
    </row>
    <row r="628" spans="1:5" s="12" customFormat="1" ht="31.5">
      <c r="A628" s="7" t="s">
        <v>856</v>
      </c>
      <c r="B628" s="19" t="s">
        <v>855</v>
      </c>
      <c r="C628" s="34">
        <v>2</v>
      </c>
      <c r="D628" s="16">
        <v>1155.1310000000001</v>
      </c>
      <c r="E628" s="23" t="s">
        <v>838</v>
      </c>
    </row>
    <row r="629" spans="1:5" s="12" customFormat="1">
      <c r="A629" s="186" t="s">
        <v>1</v>
      </c>
      <c r="B629" s="170" t="s">
        <v>0</v>
      </c>
      <c r="C629" s="124" t="s">
        <v>1</v>
      </c>
      <c r="D629" s="125">
        <f>SUM(D610:D628)</f>
        <v>4492.7290000000003</v>
      </c>
      <c r="E629" s="124" t="s">
        <v>1</v>
      </c>
    </row>
    <row r="630" spans="1:5" s="12" customFormat="1">
      <c r="A630" s="192" t="s">
        <v>11</v>
      </c>
      <c r="B630" s="193"/>
      <c r="C630" s="193"/>
      <c r="D630" s="193"/>
      <c r="E630" s="194"/>
    </row>
    <row r="631" spans="1:5" s="12" customFormat="1" ht="31.5">
      <c r="A631" s="7" t="s">
        <v>31</v>
      </c>
      <c r="B631" s="7" t="s">
        <v>781</v>
      </c>
      <c r="C631" s="15">
        <v>1</v>
      </c>
      <c r="D631" s="18">
        <v>10.18</v>
      </c>
      <c r="E631" s="31" t="s">
        <v>782</v>
      </c>
    </row>
    <row r="632" spans="1:5" ht="31.5">
      <c r="A632" s="7" t="s">
        <v>31</v>
      </c>
      <c r="B632" s="7" t="s">
        <v>783</v>
      </c>
      <c r="C632" s="15">
        <v>1</v>
      </c>
      <c r="D632" s="18">
        <v>11.587</v>
      </c>
      <c r="E632" s="31" t="s">
        <v>782</v>
      </c>
    </row>
    <row r="633" spans="1:5" ht="31.5">
      <c r="A633" s="7" t="s">
        <v>31</v>
      </c>
      <c r="B633" s="7" t="s">
        <v>784</v>
      </c>
      <c r="C633" s="34">
        <v>1</v>
      </c>
      <c r="D633" s="18">
        <v>13.22</v>
      </c>
      <c r="E633" s="31" t="s">
        <v>782</v>
      </c>
    </row>
    <row r="634" spans="1:5" ht="31.5">
      <c r="A634" s="7" t="s">
        <v>31</v>
      </c>
      <c r="B634" s="7" t="s">
        <v>100</v>
      </c>
      <c r="C634" s="15">
        <v>1</v>
      </c>
      <c r="D634" s="18">
        <v>10.113</v>
      </c>
      <c r="E634" s="31" t="s">
        <v>101</v>
      </c>
    </row>
    <row r="635" spans="1:5" ht="31.5">
      <c r="A635" s="7" t="s">
        <v>31</v>
      </c>
      <c r="B635" s="7" t="s">
        <v>102</v>
      </c>
      <c r="C635" s="15">
        <v>3</v>
      </c>
      <c r="D635" s="18">
        <v>25.5</v>
      </c>
      <c r="E635" s="31" t="s">
        <v>103</v>
      </c>
    </row>
    <row r="636" spans="1:5" ht="31.5">
      <c r="A636" s="7" t="s">
        <v>31</v>
      </c>
      <c r="B636" s="7" t="s">
        <v>104</v>
      </c>
      <c r="C636" s="34">
        <v>2</v>
      </c>
      <c r="D636" s="18">
        <v>19.399999999999999</v>
      </c>
      <c r="E636" s="31" t="s">
        <v>103</v>
      </c>
    </row>
    <row r="637" spans="1:5">
      <c r="A637" s="178" t="s">
        <v>1</v>
      </c>
      <c r="B637" s="145" t="s">
        <v>0</v>
      </c>
      <c r="C637" s="58" t="s">
        <v>1</v>
      </c>
      <c r="D637" s="64">
        <f>SUM(D631:D636)</f>
        <v>90</v>
      </c>
      <c r="E637" s="58" t="s">
        <v>1</v>
      </c>
    </row>
    <row r="638" spans="1:5" s="12" customFormat="1">
      <c r="A638" s="198" t="s">
        <v>12</v>
      </c>
      <c r="B638" s="199"/>
      <c r="C638" s="199"/>
      <c r="D638" s="199"/>
      <c r="E638" s="200"/>
    </row>
    <row r="639" spans="1:5">
      <c r="A639" s="7" t="s">
        <v>777</v>
      </c>
      <c r="B639" s="7" t="s">
        <v>778</v>
      </c>
      <c r="C639" s="23">
        <v>4</v>
      </c>
      <c r="D639" s="1">
        <v>42.58</v>
      </c>
      <c r="E639" s="31" t="s">
        <v>363</v>
      </c>
    </row>
    <row r="640" spans="1:5">
      <c r="A640" s="7" t="s">
        <v>777</v>
      </c>
      <c r="B640" s="7" t="s">
        <v>779</v>
      </c>
      <c r="C640" s="23">
        <v>4</v>
      </c>
      <c r="D640" s="1">
        <v>50.145000000000003</v>
      </c>
      <c r="E640" s="31" t="s">
        <v>363</v>
      </c>
    </row>
    <row r="641" spans="1:5">
      <c r="A641" s="7" t="s">
        <v>777</v>
      </c>
      <c r="B641" s="7" t="s">
        <v>778</v>
      </c>
      <c r="C641" s="14">
        <v>1</v>
      </c>
      <c r="D641" s="1">
        <v>11.412000000000001</v>
      </c>
      <c r="E641" s="57" t="s">
        <v>780</v>
      </c>
    </row>
    <row r="642" spans="1:5">
      <c r="A642" s="178" t="s">
        <v>1</v>
      </c>
      <c r="B642" s="145" t="s">
        <v>0</v>
      </c>
      <c r="C642" s="58" t="s">
        <v>1</v>
      </c>
      <c r="D642" s="64">
        <f>SUM(D639:D641)</f>
        <v>104.137</v>
      </c>
      <c r="E642" s="58" t="s">
        <v>1</v>
      </c>
    </row>
    <row r="643" spans="1:5" s="12" customFormat="1">
      <c r="A643" s="198" t="s">
        <v>45</v>
      </c>
      <c r="B643" s="199"/>
      <c r="C643" s="199"/>
      <c r="D643" s="199"/>
      <c r="E643" s="200"/>
    </row>
    <row r="644" spans="1:5" s="12" customFormat="1">
      <c r="A644" s="7" t="s">
        <v>805</v>
      </c>
      <c r="B644" s="7" t="s">
        <v>122</v>
      </c>
      <c r="C644" s="126">
        <v>9</v>
      </c>
      <c r="D644" s="57">
        <v>99.963999999999999</v>
      </c>
      <c r="E644" s="31" t="s">
        <v>123</v>
      </c>
    </row>
    <row r="645" spans="1:5" s="12" customFormat="1">
      <c r="A645" s="7" t="s">
        <v>805</v>
      </c>
      <c r="B645" s="7" t="s">
        <v>797</v>
      </c>
      <c r="C645" s="126">
        <v>1</v>
      </c>
      <c r="D645" s="57">
        <v>151.87700000000001</v>
      </c>
      <c r="E645" s="31" t="s">
        <v>798</v>
      </c>
    </row>
    <row r="646" spans="1:5" s="12" customFormat="1">
      <c r="A646" s="7" t="s">
        <v>805</v>
      </c>
      <c r="B646" s="24" t="s">
        <v>799</v>
      </c>
      <c r="C646" s="127">
        <v>1</v>
      </c>
      <c r="D646" s="57">
        <v>20.53</v>
      </c>
      <c r="E646" s="57" t="s">
        <v>800</v>
      </c>
    </row>
    <row r="647" spans="1:5" s="12" customFormat="1">
      <c r="A647" s="7" t="s">
        <v>805</v>
      </c>
      <c r="B647" s="24" t="s">
        <v>801</v>
      </c>
      <c r="C647" s="127">
        <v>7</v>
      </c>
      <c r="D647" s="57">
        <v>55.86</v>
      </c>
      <c r="E647" s="57" t="s">
        <v>800</v>
      </c>
    </row>
    <row r="648" spans="1:5" s="12" customFormat="1">
      <c r="A648" s="7" t="s">
        <v>805</v>
      </c>
      <c r="B648" s="7" t="s">
        <v>802</v>
      </c>
      <c r="C648" s="126">
        <v>1</v>
      </c>
      <c r="D648" s="57">
        <v>7.55</v>
      </c>
      <c r="E648" s="57" t="s">
        <v>800</v>
      </c>
    </row>
    <row r="649" spans="1:5" s="12" customFormat="1">
      <c r="A649" s="7" t="s">
        <v>805</v>
      </c>
      <c r="B649" s="7" t="s">
        <v>207</v>
      </c>
      <c r="C649" s="126">
        <v>1</v>
      </c>
      <c r="D649" s="57">
        <v>24.66</v>
      </c>
      <c r="E649" s="57" t="s">
        <v>800</v>
      </c>
    </row>
    <row r="650" spans="1:5" s="12" customFormat="1">
      <c r="A650" s="7" t="s">
        <v>805</v>
      </c>
      <c r="B650" s="24" t="s">
        <v>803</v>
      </c>
      <c r="C650" s="127">
        <v>10</v>
      </c>
      <c r="D650" s="57">
        <v>129.26</v>
      </c>
      <c r="E650" s="57" t="s">
        <v>800</v>
      </c>
    </row>
    <row r="651" spans="1:5" s="12" customFormat="1">
      <c r="A651" s="7" t="s">
        <v>805</v>
      </c>
      <c r="B651" s="24" t="s">
        <v>804</v>
      </c>
      <c r="C651" s="127">
        <v>2</v>
      </c>
      <c r="D651" s="57">
        <v>25.297999999999998</v>
      </c>
      <c r="E651" s="57" t="s">
        <v>800</v>
      </c>
    </row>
    <row r="652" spans="1:5" s="12" customFormat="1">
      <c r="A652" s="178" t="s">
        <v>1</v>
      </c>
      <c r="B652" s="145" t="s">
        <v>0</v>
      </c>
      <c r="C652" s="58" t="s">
        <v>1</v>
      </c>
      <c r="D652" s="64">
        <f>SUM(D644:D651)</f>
        <v>514.99900000000002</v>
      </c>
      <c r="E652" s="58" t="s">
        <v>1</v>
      </c>
    </row>
    <row r="653" spans="1:5">
      <c r="A653" s="198" t="s">
        <v>13</v>
      </c>
      <c r="B653" s="199"/>
      <c r="C653" s="199"/>
      <c r="D653" s="199"/>
      <c r="E653" s="200"/>
    </row>
    <row r="654" spans="1:5">
      <c r="A654" s="219" t="s">
        <v>32</v>
      </c>
      <c r="B654" s="7" t="s">
        <v>33</v>
      </c>
      <c r="C654" s="15">
        <v>2</v>
      </c>
      <c r="D654" s="1">
        <v>17.097999999999999</v>
      </c>
      <c r="E654" s="31" t="s">
        <v>34</v>
      </c>
    </row>
    <row r="655" spans="1:5" ht="47.25">
      <c r="A655" s="220"/>
      <c r="B655" s="7" t="s">
        <v>35</v>
      </c>
      <c r="C655" s="15">
        <v>4</v>
      </c>
      <c r="D655" s="1">
        <v>59.4</v>
      </c>
      <c r="E655" s="31" t="s">
        <v>34</v>
      </c>
    </row>
    <row r="656" spans="1:5">
      <c r="A656" s="220"/>
      <c r="B656" s="7" t="s">
        <v>36</v>
      </c>
      <c r="C656" s="34">
        <v>1</v>
      </c>
      <c r="D656" s="1">
        <v>15.43</v>
      </c>
      <c r="E656" s="31" t="s">
        <v>34</v>
      </c>
    </row>
    <row r="657" spans="1:6">
      <c r="A657" s="220"/>
      <c r="B657" s="7" t="s">
        <v>77</v>
      </c>
      <c r="C657" s="34">
        <v>1</v>
      </c>
      <c r="D657" s="1">
        <v>34.5</v>
      </c>
      <c r="E657" s="57" t="s">
        <v>78</v>
      </c>
    </row>
    <row r="658" spans="1:6">
      <c r="A658" s="220"/>
      <c r="B658" s="7" t="s">
        <v>79</v>
      </c>
      <c r="C658" s="34">
        <v>1</v>
      </c>
      <c r="D658" s="1">
        <v>8.9465000000000003</v>
      </c>
      <c r="E658" s="57" t="s">
        <v>80</v>
      </c>
    </row>
    <row r="659" spans="1:6">
      <c r="A659" s="220"/>
      <c r="B659" s="7" t="s">
        <v>81</v>
      </c>
      <c r="C659" s="34">
        <v>1</v>
      </c>
      <c r="D659" s="1">
        <v>9.7319999999999993</v>
      </c>
      <c r="E659" s="57" t="s">
        <v>80</v>
      </c>
    </row>
    <row r="660" spans="1:6">
      <c r="A660" s="221"/>
      <c r="B660" s="7" t="s">
        <v>785</v>
      </c>
      <c r="C660" s="34">
        <v>1</v>
      </c>
      <c r="D660" s="1">
        <v>17.893000000000001</v>
      </c>
      <c r="E660" s="57" t="s">
        <v>199</v>
      </c>
    </row>
    <row r="661" spans="1:6">
      <c r="A661" s="178" t="s">
        <v>1</v>
      </c>
      <c r="B661" s="145" t="s">
        <v>0</v>
      </c>
      <c r="C661" s="58" t="s">
        <v>1</v>
      </c>
      <c r="D661" s="58">
        <f>SUM(D654:D660)</f>
        <v>162.99950000000001</v>
      </c>
      <c r="E661" s="58" t="s">
        <v>1</v>
      </c>
    </row>
    <row r="662" spans="1:6" s="12" customFormat="1">
      <c r="A662" s="197" t="s">
        <v>14</v>
      </c>
      <c r="B662" s="197"/>
      <c r="C662" s="197"/>
      <c r="D662" s="197"/>
      <c r="E662" s="197"/>
    </row>
    <row r="663" spans="1:6" s="12" customFormat="1">
      <c r="A663" s="7" t="s">
        <v>347</v>
      </c>
      <c r="B663" s="51" t="s">
        <v>348</v>
      </c>
      <c r="C663" s="128">
        <v>3</v>
      </c>
      <c r="D663" s="129">
        <v>40</v>
      </c>
      <c r="E663" s="32" t="s">
        <v>349</v>
      </c>
    </row>
    <row r="664" spans="1:6" s="12" customFormat="1">
      <c r="A664" s="7" t="s">
        <v>347</v>
      </c>
      <c r="B664" s="51" t="s">
        <v>350</v>
      </c>
      <c r="C664" s="128">
        <v>1</v>
      </c>
      <c r="D664" s="129">
        <v>418</v>
      </c>
      <c r="E664" s="130" t="s">
        <v>351</v>
      </c>
    </row>
    <row r="665" spans="1:6" s="12" customFormat="1">
      <c r="A665" s="187" t="s">
        <v>857</v>
      </c>
      <c r="B665" s="51" t="s">
        <v>352</v>
      </c>
      <c r="C665" s="131">
        <v>50</v>
      </c>
      <c r="D665" s="129">
        <v>1749.9</v>
      </c>
      <c r="E665" s="130" t="s">
        <v>353</v>
      </c>
    </row>
    <row r="666" spans="1:6" s="12" customFormat="1" ht="31.5">
      <c r="A666" s="187" t="s">
        <v>857</v>
      </c>
      <c r="B666" s="51" t="s">
        <v>354</v>
      </c>
      <c r="C666" s="131">
        <v>10</v>
      </c>
      <c r="D666" s="129">
        <v>138</v>
      </c>
      <c r="E666" s="32" t="s">
        <v>355</v>
      </c>
    </row>
    <row r="667" spans="1:6" s="12" customFormat="1">
      <c r="A667" s="7" t="s">
        <v>347</v>
      </c>
      <c r="B667" s="51" t="s">
        <v>356</v>
      </c>
      <c r="C667" s="128">
        <v>4</v>
      </c>
      <c r="D667" s="129">
        <v>190.08</v>
      </c>
      <c r="E667" s="130" t="s">
        <v>357</v>
      </c>
    </row>
    <row r="668" spans="1:6" s="12" customFormat="1">
      <c r="A668" s="178" t="s">
        <v>1</v>
      </c>
      <c r="B668" s="145" t="s">
        <v>0</v>
      </c>
      <c r="C668" s="58" t="s">
        <v>1</v>
      </c>
      <c r="D668" s="64">
        <f>SUM(D663:D667)</f>
        <v>2535.98</v>
      </c>
      <c r="E668" s="58" t="s">
        <v>1</v>
      </c>
    </row>
    <row r="669" spans="1:6" s="12" customFormat="1">
      <c r="A669" s="197" t="s">
        <v>15</v>
      </c>
      <c r="B669" s="197"/>
      <c r="C669" s="197"/>
      <c r="D669" s="197"/>
      <c r="E669" s="197"/>
    </row>
    <row r="670" spans="1:6" s="52" customFormat="1" ht="31.5">
      <c r="A670" s="188" t="s">
        <v>812</v>
      </c>
      <c r="B670" s="51" t="s">
        <v>813</v>
      </c>
      <c r="C670" s="132">
        <v>2</v>
      </c>
      <c r="D670" s="133">
        <v>36206</v>
      </c>
      <c r="E670" s="57" t="s">
        <v>814</v>
      </c>
      <c r="F670" s="12"/>
    </row>
    <row r="671" spans="1:6" s="52" customFormat="1" ht="31.5">
      <c r="A671" s="188" t="s">
        <v>812</v>
      </c>
      <c r="B671" s="51" t="s">
        <v>815</v>
      </c>
      <c r="C671" s="34">
        <v>1</v>
      </c>
      <c r="D671" s="133">
        <v>19194</v>
      </c>
      <c r="E671" s="57" t="s">
        <v>814</v>
      </c>
      <c r="F671" s="12"/>
    </row>
    <row r="672" spans="1:6" s="52" customFormat="1">
      <c r="A672" s="188" t="s">
        <v>812</v>
      </c>
      <c r="B672" s="171" t="s">
        <v>816</v>
      </c>
      <c r="C672" s="34">
        <v>1</v>
      </c>
      <c r="D672" s="133">
        <v>6100</v>
      </c>
      <c r="E672" s="57" t="s">
        <v>814</v>
      </c>
      <c r="F672" s="12"/>
    </row>
    <row r="673" spans="1:6" s="52" customFormat="1">
      <c r="A673" s="189" t="s">
        <v>1</v>
      </c>
      <c r="B673" s="172" t="s">
        <v>0</v>
      </c>
      <c r="C673" s="134" t="s">
        <v>1</v>
      </c>
      <c r="D673" s="135">
        <f>SUM(D670:D672)</f>
        <v>61500</v>
      </c>
      <c r="E673" s="134" t="s">
        <v>1</v>
      </c>
      <c r="F673" s="12"/>
    </row>
    <row r="674" spans="1:6" s="12" customFormat="1">
      <c r="A674" s="197" t="s">
        <v>16</v>
      </c>
      <c r="B674" s="197"/>
      <c r="C674" s="197"/>
      <c r="D674" s="197"/>
      <c r="E674" s="197"/>
    </row>
    <row r="675" spans="1:6" s="12" customFormat="1">
      <c r="A675" s="173" t="s">
        <v>30</v>
      </c>
      <c r="B675" s="173" t="s">
        <v>30</v>
      </c>
      <c r="C675" s="136" t="s">
        <v>30</v>
      </c>
      <c r="D675" s="137" t="s">
        <v>30</v>
      </c>
      <c r="E675" s="136" t="s">
        <v>30</v>
      </c>
    </row>
    <row r="676" spans="1:6" s="12" customFormat="1">
      <c r="A676" s="178" t="s">
        <v>1</v>
      </c>
      <c r="B676" s="170" t="s">
        <v>0</v>
      </c>
      <c r="C676" s="124" t="s">
        <v>1</v>
      </c>
      <c r="D676" s="125">
        <f>SUM(D675:D675)</f>
        <v>0</v>
      </c>
      <c r="E676" s="124" t="s">
        <v>1</v>
      </c>
    </row>
    <row r="677" spans="1:6" s="12" customFormat="1">
      <c r="A677" s="197" t="s">
        <v>44</v>
      </c>
      <c r="B677" s="197"/>
      <c r="C677" s="197"/>
      <c r="D677" s="197"/>
      <c r="E677" s="197"/>
    </row>
    <row r="678" spans="1:6" s="12" customFormat="1">
      <c r="A678" s="24" t="s">
        <v>796</v>
      </c>
      <c r="B678" s="7" t="s">
        <v>358</v>
      </c>
      <c r="C678" s="15">
        <v>1</v>
      </c>
      <c r="D678" s="1">
        <v>19.8</v>
      </c>
      <c r="E678" s="31" t="s">
        <v>359</v>
      </c>
    </row>
    <row r="679" spans="1:6" s="12" customFormat="1">
      <c r="A679" s="24" t="s">
        <v>796</v>
      </c>
      <c r="B679" s="7" t="s">
        <v>360</v>
      </c>
      <c r="C679" s="15">
        <v>1</v>
      </c>
      <c r="D679" s="1">
        <v>6.7450000000000001</v>
      </c>
      <c r="E679" s="31" t="s">
        <v>359</v>
      </c>
    </row>
    <row r="680" spans="1:6" s="12" customFormat="1">
      <c r="A680" s="24" t="s">
        <v>796</v>
      </c>
      <c r="B680" s="7" t="s">
        <v>361</v>
      </c>
      <c r="C680" s="15">
        <v>1</v>
      </c>
      <c r="D680" s="1">
        <v>7.3</v>
      </c>
      <c r="E680" s="31" t="s">
        <v>359</v>
      </c>
    </row>
    <row r="681" spans="1:6" s="12" customFormat="1">
      <c r="A681" s="24" t="s">
        <v>796</v>
      </c>
      <c r="B681" s="7" t="s">
        <v>358</v>
      </c>
      <c r="C681" s="15">
        <v>2</v>
      </c>
      <c r="D681" s="1">
        <v>39</v>
      </c>
      <c r="E681" s="23" t="s">
        <v>362</v>
      </c>
    </row>
    <row r="682" spans="1:6" s="12" customFormat="1">
      <c r="A682" s="24" t="s">
        <v>796</v>
      </c>
      <c r="B682" s="7" t="s">
        <v>361</v>
      </c>
      <c r="C682" s="34">
        <v>3</v>
      </c>
      <c r="D682" s="138">
        <v>22.2</v>
      </c>
      <c r="E682" s="57" t="s">
        <v>363</v>
      </c>
    </row>
    <row r="683" spans="1:6" s="12" customFormat="1">
      <c r="A683" s="24" t="s">
        <v>796</v>
      </c>
      <c r="B683" s="7" t="s">
        <v>360</v>
      </c>
      <c r="C683" s="34">
        <v>1</v>
      </c>
      <c r="D683" s="138">
        <v>13.8</v>
      </c>
      <c r="E683" s="57" t="s">
        <v>363</v>
      </c>
    </row>
    <row r="684" spans="1:6" s="12" customFormat="1">
      <c r="A684" s="24" t="s">
        <v>796</v>
      </c>
      <c r="B684" s="7" t="s">
        <v>358</v>
      </c>
      <c r="C684" s="15">
        <v>3</v>
      </c>
      <c r="D684" s="1">
        <v>59.4</v>
      </c>
      <c r="E684" s="57" t="s">
        <v>363</v>
      </c>
    </row>
    <row r="685" spans="1:6" s="12" customFormat="1">
      <c r="A685" s="24" t="s">
        <v>796</v>
      </c>
      <c r="B685" s="7" t="s">
        <v>364</v>
      </c>
      <c r="C685" s="15">
        <v>1</v>
      </c>
      <c r="D685" s="1">
        <v>10.375</v>
      </c>
      <c r="E685" s="57" t="s">
        <v>365</v>
      </c>
    </row>
    <row r="686" spans="1:6" s="12" customFormat="1">
      <c r="A686" s="24" t="s">
        <v>796</v>
      </c>
      <c r="B686" s="24" t="s">
        <v>366</v>
      </c>
      <c r="C686" s="34">
        <v>6</v>
      </c>
      <c r="D686" s="138">
        <v>113.37</v>
      </c>
      <c r="E686" s="57" t="s">
        <v>367</v>
      </c>
    </row>
    <row r="687" spans="1:6" s="12" customFormat="1">
      <c r="A687" s="24" t="s">
        <v>796</v>
      </c>
      <c r="B687" s="7" t="s">
        <v>364</v>
      </c>
      <c r="C687" s="34">
        <v>1</v>
      </c>
      <c r="D687" s="138">
        <v>9.65</v>
      </c>
      <c r="E687" s="57" t="s">
        <v>365</v>
      </c>
    </row>
    <row r="688" spans="1:6" s="12" customFormat="1">
      <c r="A688" s="24" t="s">
        <v>796</v>
      </c>
      <c r="B688" s="7" t="s">
        <v>361</v>
      </c>
      <c r="C688" s="27">
        <v>1</v>
      </c>
      <c r="D688" s="1">
        <v>7.46</v>
      </c>
      <c r="E688" s="57" t="s">
        <v>274</v>
      </c>
    </row>
    <row r="689" spans="1:5" s="12" customFormat="1">
      <c r="A689" s="24" t="s">
        <v>796</v>
      </c>
      <c r="B689" s="19" t="s">
        <v>368</v>
      </c>
      <c r="C689" s="27">
        <v>2</v>
      </c>
      <c r="D689" s="1">
        <v>43.8</v>
      </c>
      <c r="E689" s="57" t="s">
        <v>274</v>
      </c>
    </row>
    <row r="690" spans="1:5" s="12" customFormat="1">
      <c r="A690" s="24" t="s">
        <v>796</v>
      </c>
      <c r="B690" s="7" t="s">
        <v>358</v>
      </c>
      <c r="C690" s="27">
        <v>3</v>
      </c>
      <c r="D690" s="1">
        <v>68.52</v>
      </c>
      <c r="E690" s="57" t="s">
        <v>274</v>
      </c>
    </row>
    <row r="691" spans="1:5" s="12" customFormat="1">
      <c r="A691" s="24" t="s">
        <v>796</v>
      </c>
      <c r="B691" s="7" t="s">
        <v>361</v>
      </c>
      <c r="C691" s="34">
        <v>2</v>
      </c>
      <c r="D691" s="1">
        <v>15.68</v>
      </c>
      <c r="E691" s="57" t="s">
        <v>274</v>
      </c>
    </row>
    <row r="692" spans="1:5" s="12" customFormat="1">
      <c r="A692" s="178" t="s">
        <v>1</v>
      </c>
      <c r="B692" s="145" t="s">
        <v>0</v>
      </c>
      <c r="C692" s="58" t="s">
        <v>1</v>
      </c>
      <c r="D692" s="64">
        <f>SUM(D678:D691)</f>
        <v>437.09999999999997</v>
      </c>
      <c r="E692" s="58" t="s">
        <v>1</v>
      </c>
    </row>
    <row r="693" spans="1:5" s="12" customFormat="1">
      <c r="A693" s="197" t="s">
        <v>46</v>
      </c>
      <c r="B693" s="197"/>
      <c r="C693" s="197"/>
      <c r="D693" s="197"/>
      <c r="E693" s="197"/>
    </row>
    <row r="694" spans="1:5" s="12" customFormat="1">
      <c r="A694" s="7" t="s">
        <v>105</v>
      </c>
      <c r="B694" s="7" t="s">
        <v>125</v>
      </c>
      <c r="C694" s="15">
        <v>8</v>
      </c>
      <c r="D694" s="1">
        <v>158.4</v>
      </c>
      <c r="E694" s="31" t="s">
        <v>106</v>
      </c>
    </row>
    <row r="695" spans="1:5" s="12" customFormat="1">
      <c r="A695" s="7" t="s">
        <v>105</v>
      </c>
      <c r="B695" s="7" t="s">
        <v>107</v>
      </c>
      <c r="C695" s="15">
        <v>1</v>
      </c>
      <c r="D695" s="1">
        <v>16.100000000000001</v>
      </c>
      <c r="E695" s="31" t="s">
        <v>106</v>
      </c>
    </row>
    <row r="696" spans="1:5" s="12" customFormat="1">
      <c r="A696" s="24" t="s">
        <v>105</v>
      </c>
      <c r="B696" s="24" t="s">
        <v>108</v>
      </c>
      <c r="C696" s="34">
        <v>1</v>
      </c>
      <c r="D696" s="1">
        <v>10</v>
      </c>
      <c r="E696" s="31" t="s">
        <v>106</v>
      </c>
    </row>
    <row r="697" spans="1:5" s="12" customFormat="1">
      <c r="A697" s="24" t="s">
        <v>105</v>
      </c>
      <c r="B697" s="24" t="s">
        <v>126</v>
      </c>
      <c r="C697" s="34">
        <v>2</v>
      </c>
      <c r="D697" s="1">
        <v>41.5</v>
      </c>
      <c r="E697" s="57" t="s">
        <v>127</v>
      </c>
    </row>
    <row r="698" spans="1:5" s="12" customFormat="1">
      <c r="A698" s="178" t="s">
        <v>1</v>
      </c>
      <c r="B698" s="145" t="s">
        <v>0</v>
      </c>
      <c r="C698" s="58" t="s">
        <v>1</v>
      </c>
      <c r="D698" s="64">
        <f>SUM(D694:D697)</f>
        <v>226</v>
      </c>
      <c r="E698" s="58" t="s">
        <v>1</v>
      </c>
    </row>
    <row r="699" spans="1:5" s="12" customFormat="1">
      <c r="A699" s="197" t="s">
        <v>17</v>
      </c>
      <c r="B699" s="197"/>
      <c r="C699" s="197"/>
      <c r="D699" s="197"/>
      <c r="E699" s="197"/>
    </row>
    <row r="700" spans="1:5" s="12" customFormat="1" ht="47.25">
      <c r="A700" s="7" t="s">
        <v>37</v>
      </c>
      <c r="B700" s="7" t="s">
        <v>38</v>
      </c>
      <c r="C700" s="23">
        <v>6</v>
      </c>
      <c r="D700" s="1">
        <v>87.998999999999995</v>
      </c>
      <c r="E700" s="31" t="s">
        <v>39</v>
      </c>
    </row>
    <row r="701" spans="1:5" s="12" customFormat="1">
      <c r="A701" s="7" t="s">
        <v>37</v>
      </c>
      <c r="B701" s="7" t="s">
        <v>65</v>
      </c>
      <c r="C701" s="23">
        <v>3</v>
      </c>
      <c r="D701" s="1">
        <v>65.001000000000005</v>
      </c>
      <c r="E701" s="57" t="s">
        <v>66</v>
      </c>
    </row>
    <row r="702" spans="1:5" s="12" customFormat="1">
      <c r="A702" s="28" t="s">
        <v>1</v>
      </c>
      <c r="B702" s="145" t="s">
        <v>0</v>
      </c>
      <c r="C702" s="58" t="s">
        <v>1</v>
      </c>
      <c r="D702" s="64">
        <f>SUM(D700:D701)</f>
        <v>153</v>
      </c>
      <c r="E702" s="1" t="s">
        <v>1</v>
      </c>
    </row>
    <row r="703" spans="1:5" s="12" customFormat="1">
      <c r="A703" s="198" t="s">
        <v>18</v>
      </c>
      <c r="B703" s="199"/>
      <c r="C703" s="199"/>
      <c r="D703" s="199"/>
      <c r="E703" s="200"/>
    </row>
    <row r="704" spans="1:5" s="12" customFormat="1">
      <c r="A704" s="53"/>
      <c r="B704" s="53" t="s">
        <v>52</v>
      </c>
      <c r="C704" s="54" t="s">
        <v>53</v>
      </c>
      <c r="D704" s="34">
        <v>124.985</v>
      </c>
      <c r="E704" s="53" t="s">
        <v>54</v>
      </c>
    </row>
    <row r="705" spans="1:5" s="12" customFormat="1">
      <c r="A705" s="53"/>
      <c r="B705" s="53" t="s">
        <v>499</v>
      </c>
      <c r="C705" s="54" t="s">
        <v>500</v>
      </c>
      <c r="D705" s="1">
        <v>48</v>
      </c>
      <c r="E705" s="53" t="s">
        <v>54</v>
      </c>
    </row>
    <row r="706" spans="1:5" s="12" customFormat="1">
      <c r="A706" s="53" t="s">
        <v>501</v>
      </c>
      <c r="B706" s="7" t="s">
        <v>502</v>
      </c>
      <c r="C706" s="54" t="s">
        <v>503</v>
      </c>
      <c r="D706" s="1">
        <v>99</v>
      </c>
      <c r="E706" s="53" t="s">
        <v>66</v>
      </c>
    </row>
    <row r="707" spans="1:5" s="12" customFormat="1">
      <c r="A707" s="53" t="s">
        <v>501</v>
      </c>
      <c r="B707" s="7" t="s">
        <v>504</v>
      </c>
      <c r="C707" s="54" t="s">
        <v>505</v>
      </c>
      <c r="D707" s="1">
        <v>124.312</v>
      </c>
      <c r="E707" s="53" t="s">
        <v>506</v>
      </c>
    </row>
    <row r="708" spans="1:5" s="12" customFormat="1">
      <c r="A708" s="53" t="s">
        <v>501</v>
      </c>
      <c r="B708" s="7" t="s">
        <v>507</v>
      </c>
      <c r="C708" s="54" t="s">
        <v>508</v>
      </c>
      <c r="D708" s="1">
        <v>18.187999999999999</v>
      </c>
      <c r="E708" s="53" t="s">
        <v>506</v>
      </c>
    </row>
    <row r="709" spans="1:5" s="12" customFormat="1">
      <c r="A709" s="20" t="s">
        <v>509</v>
      </c>
      <c r="B709" s="174" t="s">
        <v>510</v>
      </c>
      <c r="C709" s="54" t="s">
        <v>511</v>
      </c>
      <c r="D709" s="1">
        <v>2.5379999999999998</v>
      </c>
      <c r="E709" s="53" t="s">
        <v>512</v>
      </c>
    </row>
    <row r="710" spans="1:5" s="12" customFormat="1">
      <c r="A710" s="20" t="s">
        <v>509</v>
      </c>
      <c r="B710" s="174" t="s">
        <v>513</v>
      </c>
      <c r="C710" s="54" t="s">
        <v>514</v>
      </c>
      <c r="D710" s="1">
        <v>3.5640000000000001</v>
      </c>
      <c r="E710" s="53" t="s">
        <v>515</v>
      </c>
    </row>
    <row r="711" spans="1:5" s="12" customFormat="1">
      <c r="A711" s="20" t="s">
        <v>509</v>
      </c>
      <c r="B711" s="24" t="s">
        <v>516</v>
      </c>
      <c r="C711" s="54" t="s">
        <v>508</v>
      </c>
      <c r="D711" s="34">
        <v>3.3359999999999999</v>
      </c>
      <c r="E711" s="53" t="s">
        <v>515</v>
      </c>
    </row>
    <row r="712" spans="1:5" s="12" customFormat="1">
      <c r="A712" s="178" t="s">
        <v>1</v>
      </c>
      <c r="B712" s="145" t="s">
        <v>0</v>
      </c>
      <c r="C712" s="58" t="s">
        <v>1</v>
      </c>
      <c r="D712" s="64">
        <f>SUM(D704:D711)</f>
        <v>423.92300000000006</v>
      </c>
      <c r="E712" s="58" t="s">
        <v>1</v>
      </c>
    </row>
    <row r="713" spans="1:5" s="12" customFormat="1">
      <c r="A713" s="197" t="s">
        <v>19</v>
      </c>
      <c r="B713" s="197"/>
      <c r="C713" s="197"/>
      <c r="D713" s="197"/>
      <c r="E713" s="197"/>
    </row>
    <row r="714" spans="1:5" s="12" customFormat="1">
      <c r="A714" s="175" t="s">
        <v>55</v>
      </c>
      <c r="B714" s="20" t="s">
        <v>47</v>
      </c>
      <c r="C714" s="23" t="s">
        <v>48</v>
      </c>
      <c r="D714" s="1">
        <v>36.898960000000002</v>
      </c>
      <c r="E714" s="139" t="s">
        <v>49</v>
      </c>
    </row>
    <row r="715" spans="1:5" s="12" customFormat="1" ht="31.5">
      <c r="A715" s="175" t="s">
        <v>56</v>
      </c>
      <c r="B715" s="175" t="s">
        <v>50</v>
      </c>
      <c r="C715" s="23" t="s">
        <v>51</v>
      </c>
      <c r="D715" s="1">
        <v>79.2</v>
      </c>
      <c r="E715" s="139" t="s">
        <v>49</v>
      </c>
    </row>
    <row r="716" spans="1:5" s="12" customFormat="1">
      <c r="A716" s="175" t="s">
        <v>55</v>
      </c>
      <c r="B716" s="7" t="s">
        <v>57</v>
      </c>
      <c r="C716" s="23" t="s">
        <v>58</v>
      </c>
      <c r="D716" s="1">
        <v>30</v>
      </c>
      <c r="E716" s="139" t="s">
        <v>59</v>
      </c>
    </row>
    <row r="717" spans="1:5" s="12" customFormat="1">
      <c r="A717" s="175" t="s">
        <v>55</v>
      </c>
      <c r="B717" s="7" t="s">
        <v>60</v>
      </c>
      <c r="C717" s="23" t="s">
        <v>61</v>
      </c>
      <c r="D717" s="1">
        <v>50.802</v>
      </c>
      <c r="E717" s="139" t="s">
        <v>49</v>
      </c>
    </row>
    <row r="718" spans="1:5" s="12" customFormat="1">
      <c r="A718" s="140" t="s">
        <v>806</v>
      </c>
      <c r="B718" s="7" t="s">
        <v>201</v>
      </c>
      <c r="C718" s="23">
        <v>4</v>
      </c>
      <c r="D718" s="1">
        <v>27.93</v>
      </c>
      <c r="E718" s="140" t="s">
        <v>807</v>
      </c>
    </row>
    <row r="719" spans="1:5" s="12" customFormat="1">
      <c r="A719" s="178" t="s">
        <v>1</v>
      </c>
      <c r="B719" s="145" t="s">
        <v>0</v>
      </c>
      <c r="C719" s="58" t="s">
        <v>1</v>
      </c>
      <c r="D719" s="64">
        <f>SUM(D714:D718)</f>
        <v>224.83096</v>
      </c>
      <c r="E719" s="58" t="s">
        <v>1</v>
      </c>
    </row>
    <row r="720" spans="1:5" s="12" customFormat="1">
      <c r="A720" s="198" t="s">
        <v>20</v>
      </c>
      <c r="B720" s="199"/>
      <c r="C720" s="199"/>
      <c r="D720" s="199"/>
      <c r="E720" s="200"/>
    </row>
    <row r="721" spans="1:5" s="12" customFormat="1">
      <c r="A721" s="7" t="s">
        <v>62</v>
      </c>
      <c r="B721" s="7" t="s">
        <v>63</v>
      </c>
      <c r="C721" s="15">
        <v>4</v>
      </c>
      <c r="D721" s="1">
        <v>44.96</v>
      </c>
      <c r="E721" s="31" t="s">
        <v>64</v>
      </c>
    </row>
    <row r="722" spans="1:5" s="12" customFormat="1">
      <c r="A722" s="178" t="s">
        <v>1</v>
      </c>
      <c r="B722" s="145" t="s">
        <v>0</v>
      </c>
      <c r="C722" s="58" t="s">
        <v>1</v>
      </c>
      <c r="D722" s="64">
        <f>SUM(D721)</f>
        <v>44.96</v>
      </c>
      <c r="E722" s="58" t="s">
        <v>1</v>
      </c>
    </row>
    <row r="723" spans="1:5" s="12" customFormat="1">
      <c r="A723" s="198" t="s">
        <v>21</v>
      </c>
      <c r="B723" s="199"/>
      <c r="C723" s="199"/>
      <c r="D723" s="199"/>
      <c r="E723" s="200"/>
    </row>
    <row r="724" spans="1:5" s="12" customFormat="1">
      <c r="A724" s="35" t="s">
        <v>21</v>
      </c>
      <c r="B724" s="51" t="s">
        <v>808</v>
      </c>
      <c r="C724" s="131">
        <v>2</v>
      </c>
      <c r="D724" s="141">
        <v>37000</v>
      </c>
      <c r="E724" s="57" t="s">
        <v>106</v>
      </c>
    </row>
    <row r="725" spans="1:5" s="12" customFormat="1">
      <c r="A725" s="190"/>
      <c r="B725" s="24" t="s">
        <v>809</v>
      </c>
      <c r="C725" s="131">
        <v>3</v>
      </c>
      <c r="D725" s="141">
        <v>21750</v>
      </c>
      <c r="E725" s="57" t="s">
        <v>810</v>
      </c>
    </row>
    <row r="726" spans="1:5" s="12" customFormat="1">
      <c r="A726" s="191"/>
      <c r="B726" s="24" t="s">
        <v>811</v>
      </c>
      <c r="C726" s="131">
        <v>2</v>
      </c>
      <c r="D726" s="141">
        <v>2750</v>
      </c>
      <c r="E726" s="57" t="s">
        <v>810</v>
      </c>
    </row>
    <row r="727" spans="1:5" s="12" customFormat="1">
      <c r="A727" s="178" t="s">
        <v>1</v>
      </c>
      <c r="B727" s="145" t="s">
        <v>0</v>
      </c>
      <c r="C727" s="58" t="s">
        <v>1</v>
      </c>
      <c r="D727" s="64">
        <f>SUM(D724:D726)</f>
        <v>61500</v>
      </c>
      <c r="E727" s="58" t="s">
        <v>1</v>
      </c>
    </row>
    <row r="728" spans="1:5" s="12" customFormat="1">
      <c r="A728" s="176"/>
      <c r="B728" s="176"/>
      <c r="D728" s="142"/>
    </row>
    <row r="729" spans="1:5" s="12" customFormat="1">
      <c r="A729" s="176"/>
      <c r="B729" s="176"/>
      <c r="D729" s="143"/>
    </row>
  </sheetData>
  <autoFilter ref="A2:E729"/>
  <customSheetViews>
    <customSheetView guid="{44A485BB-F95A-48D4-8880-64A514BC0B4C}" scale="60" showPageBreaks="1" fitToPage="1" showAutoFilter="1" view="pageBreakPreview">
      <pane ySplit="3" topLeftCell="A643" activePane="bottomLeft" state="frozen"/>
      <selection pane="bottomLeft" activeCell="C2" sqref="C2:C3"/>
      <pageMargins left="0.70866141732283472" right="0.70866141732283472" top="0.74803149606299213" bottom="0.74803149606299213" header="0.31496062992125984" footer="0.31496062992125984"/>
      <pageSetup paperSize="9" scale="49" fitToHeight="100" orientation="landscape" verticalDpi="0" r:id="rId1"/>
      <autoFilter ref="A2:E729"/>
    </customSheetView>
    <customSheetView guid="{0807BC37-3C63-4F33-8764-08C0EDADAA6D}" scale="120" fitToPage="1" showAutoFilter="1">
      <pane ySplit="3" topLeftCell="A535" activePane="bottomLeft" state="frozen"/>
      <selection pane="bottomLeft" activeCell="A543" sqref="A543:A545"/>
      <pageMargins left="0.70866141732283472" right="0.70866141732283472" top="0.74803149606299213" bottom="0.74803149606299213" header="0.31496062992125984" footer="0.31496062992125984"/>
      <pageSetup paperSize="9" fitToHeight="10" orientation="landscape" verticalDpi="0" r:id="rId2"/>
      <autoFilter ref="A2:E710"/>
    </customSheetView>
    <customSheetView guid="{237E48EE-855D-4E22-A215-D7BA155C0632}" scale="120" fitToPage="1" showAutoFilter="1">
      <pane ySplit="3" topLeftCell="A361" activePane="bottomLeft" state="frozen"/>
      <selection pane="bottomLeft" activeCell="D363" sqref="D363:D369"/>
      <pageMargins left="0.70866141732283472" right="0.70866141732283472" top="0.74803149606299213" bottom="0.74803149606299213" header="0.31496062992125984" footer="0.31496062992125984"/>
      <pageSetup paperSize="9" fitToHeight="10" orientation="landscape" verticalDpi="0" r:id="rId3"/>
      <autoFilter ref="A2:E702"/>
    </customSheetView>
    <customSheetView guid="{63624039-79B7-4B53-8C9B-62AEAD1FE854}" scale="120" fitToPage="1" showAutoFilter="1">
      <pane ySplit="3" topLeftCell="A605" activePane="bottomLeft" state="frozen"/>
      <selection pane="bottomLeft" activeCell="D614" sqref="D614:D624"/>
      <pageMargins left="0.70866141732283472" right="0.70866141732283472" top="0.74803149606299213" bottom="0.74803149606299213" header="0.31496062992125984" footer="0.31496062992125984"/>
      <pageSetup paperSize="9" fitToHeight="10" orientation="landscape" verticalDpi="0" r:id="rId4"/>
      <autoFilter ref="A2:E702"/>
    </customSheetView>
    <customSheetView guid="{C08C5C12-FFBC-4F4C-9138-5D34ADCEB223}" scale="120" fitToPage="1" showAutoFilter="1">
      <pane ySplit="3" topLeftCell="A605" activePane="bottomLeft" state="frozen"/>
      <selection pane="bottomLeft" activeCell="D614" sqref="D614:D624"/>
      <pageMargins left="0.70866141732283472" right="0.70866141732283472" top="0.74803149606299213" bottom="0.74803149606299213" header="0.31496062992125984" footer="0.31496062992125984"/>
      <pageSetup paperSize="9" fitToHeight="10" orientation="landscape" verticalDpi="0" r:id="rId5"/>
      <autoFilter ref="A2:E702"/>
    </customSheetView>
    <customSheetView guid="{EED4C4C4-2768-4906-8D20-11DE2EB8B1AD}" scale="120" showPageBreaks="1" fitToPage="1" showAutoFilter="1">
      <pane ySplit="3" topLeftCell="A592" activePane="bottomLeft" state="frozen"/>
      <selection pane="bottomLeft" activeCell="I627" sqref="I627"/>
      <pageMargins left="0.70866141732283472" right="0.70866141732283472" top="0.74803149606299213" bottom="0.74803149606299213" header="0.31496062992125984" footer="0.31496062992125984"/>
      <pageSetup paperSize="9" scale="11" fitToHeight="10" orientation="landscape" verticalDpi="0" r:id="rId6"/>
      <autoFilter ref="A2:E724"/>
    </customSheetView>
    <customSheetView guid="{6C4C0A1E-9F55-46A5-9256-CBEA636F78CA}" scale="120" fitToPage="1" showAutoFilter="1">
      <pane ySplit="3" topLeftCell="A40" activePane="bottomLeft" state="frozen"/>
      <selection pane="bottomLeft" activeCell="A629" sqref="A629:XFD629"/>
      <pageMargins left="0.70866141732283472" right="0.70866141732283472" top="0.74803149606299213" bottom="0.74803149606299213" header="0.31496062992125984" footer="0.31496062992125984"/>
      <pageSetup paperSize="9" scale="11" fitToHeight="10" orientation="landscape" verticalDpi="0" r:id="rId7"/>
      <autoFilter ref="A2:E729"/>
    </customSheetView>
    <customSheetView guid="{C431141F-117F-49C7-B3E7-D4961D1E781E}" scale="60" showPageBreaks="1" fitToPage="1" showAutoFilter="1" view="pageBreakPreview">
      <pane ySplit="3" topLeftCell="A643" activePane="bottomLeft" state="frozen"/>
      <selection pane="bottomLeft" activeCell="C2" sqref="C2:C3"/>
      <pageMargins left="0.70866141732283472" right="0.70866141732283472" top="0.74803149606299213" bottom="0.74803149606299213" header="0.31496062992125984" footer="0.31496062992125984"/>
      <pageSetup paperSize="9" scale="49" fitToHeight="100" orientation="landscape" verticalDpi="0" r:id="rId8"/>
      <autoFilter ref="A2:E729"/>
    </customSheetView>
  </customSheetViews>
  <mergeCells count="38">
    <mergeCell ref="A1:E1"/>
    <mergeCell ref="D2:D3"/>
    <mergeCell ref="A2:A3"/>
    <mergeCell ref="B2:B3"/>
    <mergeCell ref="C2:C3"/>
    <mergeCell ref="E2:E3"/>
    <mergeCell ref="A609:E609"/>
    <mergeCell ref="A362:E362"/>
    <mergeCell ref="A653:E653"/>
    <mergeCell ref="A669:E669"/>
    <mergeCell ref="A630:E630"/>
    <mergeCell ref="A638:E638"/>
    <mergeCell ref="A643:E643"/>
    <mergeCell ref="A484:A493"/>
    <mergeCell ref="A494:A502"/>
    <mergeCell ref="A504:A507"/>
    <mergeCell ref="A515:A528"/>
    <mergeCell ref="A531:A534"/>
    <mergeCell ref="A535:A537"/>
    <mergeCell ref="A550:A553"/>
    <mergeCell ref="A554:A563"/>
    <mergeCell ref="A654:A660"/>
    <mergeCell ref="A4:E4"/>
    <mergeCell ref="A19:E19"/>
    <mergeCell ref="A466:E466"/>
    <mergeCell ref="A483:E483"/>
    <mergeCell ref="A569:E569"/>
    <mergeCell ref="A540:A543"/>
    <mergeCell ref="A545:A547"/>
    <mergeCell ref="A677:E677"/>
    <mergeCell ref="A693:E693"/>
    <mergeCell ref="A662:E662"/>
    <mergeCell ref="A703:E703"/>
    <mergeCell ref="A723:E723"/>
    <mergeCell ref="A699:E699"/>
    <mergeCell ref="A713:E713"/>
    <mergeCell ref="A720:E720"/>
    <mergeCell ref="A674:E674"/>
  </mergeCells>
  <pageMargins left="0.70866141732283472" right="0.70866141732283472" top="0.74803149606299213" bottom="0.74803149606299213" header="0.31496062992125984" footer="0.31496062992125984"/>
  <pageSetup paperSize="9" scale="49" fitToHeight="100" orientation="landscape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Придбання ОЗ</vt:lpstr>
      <vt:lpstr>'Придбання ОЗ'!Заголовки_для_печати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User416b</cp:lastModifiedBy>
  <cp:lastPrinted>2019-02-18T14:47:36Z</cp:lastPrinted>
  <dcterms:created xsi:type="dcterms:W3CDTF">2018-03-12T15:49:06Z</dcterms:created>
  <dcterms:modified xsi:type="dcterms:W3CDTF">2019-03-04T14:57:55Z</dcterms:modified>
</cp:coreProperties>
</file>