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40a1\Documents\Documents\виконком 22.12.2023 - позачерговий\"/>
    </mc:Choice>
  </mc:AlternateContent>
  <xr:revisionPtr revIDLastSave="0" documentId="8_{CCECFE29-9F05-4176-8746-42A8E31823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Print_Titles" localSheetId="0">'Table 1'!$6:$6</definedName>
    <definedName name="_xlnm.Print_Area" localSheetId="0">'Table 1'!$A$1:$J$48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I14" i="1"/>
  <c r="I20" i="1"/>
  <c r="J20" i="1" s="1"/>
  <c r="I19" i="1"/>
  <c r="J19" i="1" s="1"/>
  <c r="I18" i="1"/>
  <c r="G23" i="1"/>
  <c r="G22" i="1" s="1"/>
  <c r="H23" i="1"/>
  <c r="G12" i="1"/>
  <c r="J42" i="1"/>
  <c r="I43" i="1"/>
  <c r="I45" i="1"/>
  <c r="G8" i="1"/>
  <c r="I8" i="1"/>
  <c r="H12" i="1"/>
  <c r="I34" i="1"/>
  <c r="I32" i="1"/>
  <c r="I31" i="1"/>
  <c r="I29" i="1"/>
  <c r="I28" i="1"/>
  <c r="I27" i="1"/>
  <c r="I26" i="1"/>
  <c r="I33" i="1" l="1"/>
  <c r="I24" i="1"/>
  <c r="I13" i="1"/>
  <c r="J13" i="1" s="1"/>
  <c r="I15" i="1" l="1"/>
  <c r="I12" i="1" s="1"/>
  <c r="J47" i="1"/>
  <c r="J44" i="1"/>
  <c r="J37" i="1"/>
  <c r="J35" i="1"/>
  <c r="J32" i="1"/>
  <c r="J31" i="1"/>
  <c r="J29" i="1"/>
  <c r="J28" i="1"/>
  <c r="J27" i="1"/>
  <c r="J26" i="1"/>
  <c r="I41" i="1" l="1"/>
  <c r="I38" i="1"/>
  <c r="I30" i="1"/>
  <c r="J30" i="1" l="1"/>
  <c r="G17" i="1"/>
  <c r="G16" i="1" s="1"/>
  <c r="H17" i="1"/>
  <c r="I40" i="1" l="1"/>
  <c r="I23" i="1" s="1"/>
  <c r="G11" i="1"/>
  <c r="I11" i="1"/>
  <c r="J40" i="1" l="1"/>
  <c r="I17" i="1"/>
  <c r="J18" i="1"/>
  <c r="H22" i="1" l="1"/>
  <c r="I22" i="1"/>
  <c r="H8" i="1"/>
  <c r="H7" i="1" s="1"/>
  <c r="H48" i="1" s="1"/>
  <c r="H16" i="1"/>
  <c r="I16" i="1"/>
  <c r="G7" i="1"/>
  <c r="G48" i="1" s="1"/>
  <c r="I7" i="1"/>
  <c r="I48" i="1" l="1"/>
</calcChain>
</file>

<file path=xl/sharedStrings.xml><?xml version="1.0" encoding="utf-8"?>
<sst xmlns="http://schemas.openxmlformats.org/spreadsheetml/2006/main" count="129" uniqueCount="71">
  <si>
    <t>Обсяг капітальних вкладень місцевого бюджету у 2023 році, гривень</t>
  </si>
  <si>
    <t>(2020-2023)</t>
  </si>
  <si>
    <t>Будівництво  медичних установ та закладів</t>
  </si>
  <si>
    <t>ОБСЯГИ</t>
  </si>
  <si>
    <t xml:space="preserve"> капітальних вкладень бюджету у розрізі інвестиційних проєктів у 2023 році</t>
  </si>
  <si>
    <t>Найменування інвестиційного проєкту</t>
  </si>
  <si>
    <t>Загальний період реалізації проєкту,
(рік початку і завершення)</t>
  </si>
  <si>
    <t>Загальна вартість проєкту, гривень</t>
  </si>
  <si>
    <t>Очікуваний рівень готовності проєкту на кінець 2023 року, %</t>
  </si>
  <si>
    <t>(2018-2030)</t>
  </si>
  <si>
    <t>(2023-2028)</t>
  </si>
  <si>
    <t>(2023-2024)</t>
  </si>
  <si>
    <t>Будівництво освітніх установ та закладів</t>
  </si>
  <si>
    <t>(2023-2025)</t>
  </si>
  <si>
    <t>(2016-2024)</t>
  </si>
  <si>
    <t>Будівництво споруд, установ та закладів фізичної культури і спорту</t>
  </si>
  <si>
    <t>(2021-2024)</t>
  </si>
  <si>
    <t>(2015-2024)</t>
  </si>
  <si>
    <t>Будівництво інших об'єктів комунальної власності</t>
  </si>
  <si>
    <t>(2017-2024)</t>
  </si>
  <si>
    <t>Департамент  житлово-комунального господарства Миколаївської міської ради</t>
  </si>
  <si>
    <t>(2019-2024)</t>
  </si>
  <si>
    <t>(2020-2025)</t>
  </si>
  <si>
    <t>Управління капітального будівництва Миколаївської міської ради</t>
  </si>
  <si>
    <t>Проєктування, реставрація та охорона пам'яток архітектури</t>
  </si>
  <si>
    <t>Будівництво об'єктів житлово-комунального господарства</t>
  </si>
  <si>
    <t>Нове будівництво дитячого діагностичного центру з бомбосховищем та переходом до стаціонарного корпусу за адресою: місто Миколаїв, вул. Рюміна, 5, в т.ч. проєктно - вишукувальні роботи та експертиза.</t>
  </si>
  <si>
    <t>Нове будівництво вуличних мереж водопостачання у мкр. Варварівка в м. Миколаєві, в т.ч. проєктно - вишукувальні роботи та експертиза</t>
  </si>
  <si>
    <t>Нове будівництво транспортної розв'язки в двох рівнях на перехресті проспекту Богоявленського з залізничною колією АТ "Укрзалізниця" перегону Прибузька - Жовтнева на 10 км+653 м на проспекті Богоявленський в місті Миколаєві, в т.ч. ТЕО, ОВД, проєктно-кошторисна документація та експертиза</t>
  </si>
  <si>
    <t xml:space="preserve">Реконструкція нежитлової будівлі під розміщення дитячого дошкільного закладу за адресою: м.Миколаїв, вул. Космонавтів, 144а, в т. ч. проєктно – вишукувальні роботи, коригування та експертиза </t>
  </si>
  <si>
    <t>Нове будівництво місцевої системи гучного мовлення з оповіщенням про загрозу або виникнення надзвичайних ситуацій у місті Миколаїв, Миколаївська область, м.Миколаїв, у тому числі проєктно - вишукувальні роботи та експертиза</t>
  </si>
  <si>
    <t xml:space="preserve"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 за адресою: м.Миколаїв, вул. Корабелів, 14В», в т.ч. проєктно - вишукувальні роботи та експертиза  </t>
  </si>
  <si>
    <t>Реконструкція легкоатлетичного манежу Миколаївської спеціалізованої ДЮСШ олімпійського резерву з легкої атлетики за адресою: м. Миколаїв, вул. Спортивна, 1, в т.ч. проєктно - вишукувальні роботи, коригування та експертиза</t>
  </si>
  <si>
    <t>Реконструкція елінгу № 1 ДЮСШ № 2 з надбудовою спортивного залу за адресою: вул. Спортивна, 11 у м.Миколаєві. Коригування, в т.ч.  проєктно- вишукувальні роботи та експертиза</t>
  </si>
  <si>
    <t>Реконструкція місцевої автоматизованої системи централізованого оповіщення про загрозу або виникнення надзвичайних ситуацій у м.Миколаєві. Коригування, у тому числі проєктно-вишукувальні роботи та експертиза</t>
  </si>
  <si>
    <t>Реставрація Першої  української гімназії ім. М. Аркаса по вул.Нікольській,34 в м. Миколаєві. Коригування,  у т.ч. проєктно-вишукувальні роботи та експертиза</t>
  </si>
  <si>
    <t>Нове будівництво інформаційно-телекомунікаційної системи відеоспостереження та відеоаналітики «Безпечне місто Миколаїв»  м.Миколаїв, Миколаївської області» (Коригування)</t>
  </si>
  <si>
    <t xml:space="preserve">Нове будівництво колумбарію з влаштуванням сектору для поховання на території Центрального міського кладовища (цвинтар в  Інгульському районі) за адресою: Миколаївська область, м. Миколаїв, вул. Автомобільна, № 1-К, у тому числі проєктно-вишукувальні  роботи та експертиза </t>
  </si>
  <si>
    <t>(грн)</t>
  </si>
  <si>
    <t>Код Функціональної класифікації видатків та кредитування бюджету</t>
  </si>
  <si>
    <t>Обсяг капітальних вкладень місцевого бюджету всього, гривень</t>
  </si>
  <si>
    <t>Виконавчий комітет Миколаївської міської ради</t>
  </si>
  <si>
    <t>×</t>
  </si>
  <si>
    <t>УСЬОГО</t>
  </si>
  <si>
    <r>
      <t>Додаток 6
до рішення  міської ради                                                       від ________________</t>
    </r>
    <r>
      <rPr>
        <u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№ _________________</t>
    </r>
  </si>
  <si>
    <r>
      <rPr>
        <u/>
        <sz val="10"/>
        <rFont val="Times New Roman"/>
        <family val="1"/>
        <charset val="204"/>
      </rPr>
      <t> 1454900000</t>
    </r>
    <r>
      <rPr>
        <sz val="10"/>
        <rFont val="Times New Roman"/>
        <family val="1"/>
        <charset val="204"/>
      </rPr>
      <t xml:space="preserve">
(код бюджету)</t>
    </r>
  </si>
  <si>
    <r>
      <rPr>
        <b/>
        <sz val="10"/>
        <rFont val="Times New Roman"/>
        <family val="1"/>
        <charset val="204"/>
      </rPr>
      <t>Департамент енергетики, енергозбереження та запровадження інноваційних технологій
Миколаївської міської ради</t>
    </r>
  </si>
  <si>
    <r>
  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м.Миколаїв, Херсонське шосе, 40-к до житлових будинків за адресами: м.Миколаїв, вул. Херсонське шосе, 30; м.Миколаїв,                                                                   вул. Херсонське шосе, 32; м. Миколаїв, вул. Херсонське шосе, 38; м.Миколаїв, вул.Херсонське шосе, 40; м.Миколаїв, вул. Херсонське шосе, 46; м.Миколаїв, вул. Херсонське шосе, 46/1; м.Миколаїв, вул. Херсонське шосе, 50; м.Миколаїв, вул. Генерала Свиридова, 7; м.Миколаїв,                                                        вул. Генерала Свиридова, 7/1, у т.ч. проєктно-кошторисна документація та експертиза - </t>
    </r>
    <r>
      <rPr>
        <i/>
        <sz val="10"/>
        <rFont val="Times New Roman"/>
        <family val="1"/>
        <charset val="204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</si>
  <si>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r>
      <rPr>
        <b/>
        <sz val="8"/>
        <rFont val="Times New Roman"/>
        <family val="1"/>
        <charset val="204"/>
      </rPr>
      <t>Найменування головного розпорядника коштів місцевого бюджету/ відповідального виконавця,
найменування бюджетної програми згідно з Типовою програмною класифікацією видатків та кредитування місцевого бюджету</t>
    </r>
  </si>
  <si>
    <t>Реконструкція  вулично-дорожньої мережі по вул. Херсонське шосе від  вул. Новозаводська  до пр.  Богоявленський у м.Миколаєві, у т.ч. проєктні роботи та експертиза</t>
  </si>
  <si>
    <r>
      <rPr>
        <b/>
        <sz val="8"/>
        <rFont val="Times New Roman"/>
        <family val="1"/>
        <charset val="204"/>
      </rPr>
      <t>Код Програмної класифікації видатків та кредитування місцевого бюджету</t>
    </r>
  </si>
  <si>
    <r>
      <rPr>
        <b/>
        <sz val="8"/>
        <rFont val="Times New Roman"/>
        <family val="1"/>
        <charset val="204"/>
      </rPr>
      <t>Код Типової програмної класифікації видатків та кредитування місцевого бюджету</t>
    </r>
  </si>
  <si>
    <t>Нове будівництво інформаційно-телекомунікаційної системи відеоспостереження та відеоаналітики «Безпечне місто Миколаїв. Район Центрального  Ринку»  м.Миколаїв, Миколаївської області, у т.ч. проєктні роботи та експертиза</t>
  </si>
  <si>
    <t xml:space="preserve">Нове будівництво  комплексу з оброблення   побутових відходів у місті Миколаєві, у т.ч. передпроєктні, проєктні роботи та експертиза </t>
  </si>
  <si>
    <r>
      <t xml:space="preserve">Реалізація підпроєкту 4 Додатка 5 Схеми теплопостачання міста Миколаїв. Реконструкція теплових мереж від перетину пр.Центрального з вул. 8 Березня до житлового будинку по пр.Центральний, 22а, у т.ч. проєктно-кошторисна документація та експертиза -  </t>
    </r>
    <r>
      <rPr>
        <i/>
        <sz val="10"/>
        <rFont val="Times New Roman"/>
        <family val="1"/>
        <charset val="204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</si>
  <si>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t>Нове будівництво  захисного укриття дошкільного  навчального закладу № 22 за адресою: м.Миколаїв,вул.Шевченка, 38, у т.ч.проєктно-вишукувальні роботи та експертиза</t>
  </si>
  <si>
    <t>Реконструкція частини підвалу корпусу № 2 Миколаївського ліцею №38 імені Володимира Дмитровича Чайки  Миколаївської міської ради  Миколаївської області для розміщення захисної споруди цивільного захисту по вул. Потьомкінська, 147А у м. Миколаєві,  в т.ч. проєктно - вишукувальні роботи та експертиза</t>
  </si>
  <si>
    <t>Нове будівництво захисної споруди цивільного захисту на території ДЮСШ № 2 за адресою: м.Миколаїв, вул.Спортивна,11, у тому числі проєктно - вишукувальні роботи та експертиза</t>
  </si>
  <si>
    <t xml:space="preserve">Реконструкція приймального відділення КНП ММР  «Міська лікарня швидкої медичної допомоги» за адресою: м.Миколаїв, вул. Корабелів, 14В. Коригування, в тому числі проєктно-вишукувальні роботи та експертиза </t>
  </si>
  <si>
    <t>Нове будівництво   Миколаївського   ліцею № 60   Миколаївської міської ради Миколаївської області   за адресою: м.Миколаїв, вул. Чорноморська, 1а, у  т.ч.проєктно-вишукувальні роботи та експертиза</t>
  </si>
  <si>
    <t>Нове будівництво  захисного укриття Миколаївського  ліцею № 42  Миколаївської міської ради Миколаївської області   за адресою: м.Миколаїв,вул.  Електронна, 73, у  т.ч.проєктно-вишукувальні роботи та експертиза</t>
  </si>
  <si>
    <t>Нове будівництво  захисного укриття Миколаївського ліцею імені Олега Ольжича Миколаївської міської ради   за адресою: м.Миколаїв,   вул. Айвазовського, 8, у т.ч.проєктно-вишукувальні роботи та експертиза</t>
  </si>
  <si>
    <r>
      <t xml:space="preserve"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вул.Космонавтів, вул. 4 Поздовжньою,                                         вул. В.Чорновола, вул.Херсонське шосе в місті Миколаєві до  житлових будинків за адресами: м.Миколаїв, вул. Херсонське шосе, 92; м.Миколаїв, вул. Херсонське шосе, 94; м.Миколаїв, вул.Херсонське шосе, 96; м.Миколаїв, вул. В.Чорновола, 3; м.Миколаїв, вул.В.Чорновола, 5;  м. Миколаїв, вул.В.Чорновола, 7; м.Миколаїв, вул. В.Чорновола, 9; м.Миколаїв, вул.Космонавтів, 67; м. Миколаїв, вул.Космонавтів, 69; м.Миколаїв, вул. Космонавтів, 71; м.Миколаїв, вул.Космонавтів, 73; м.Миколаїв, вул.Космонавтів, 73а, та дошкільного навчального закладу №95 за адресою: м.Миколаїв, вул.Космонавтів, 67а,  у т.ч. проєктно- кошторисна документація та експертиза - </t>
    </r>
    <r>
      <rPr>
        <i/>
        <sz val="10"/>
        <rFont val="Times New Roman"/>
        <family val="1"/>
        <charset val="204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</si>
  <si>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r>
      <t xml:space="preserve">Реалізація підпроєкту 1NW Схеми теплопостачання міста Миколаїв. Реконструкція  нежитлового об'єкта ЦТП 127 ( підкачувальної насосної станції) під  котельню потужністю 4,5 МВт за адресою: Миколаївська обл., м. Миколаїв, вул. Херсонське шосе, буд. 40к, в т.ч. проектно- кошторисна документація та експертиза- </t>
    </r>
    <r>
      <rPr>
        <i/>
        <sz val="10"/>
        <rFont val="Times New Roman"/>
        <family val="1"/>
        <charset val="204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</si>
  <si>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t>Нове будівництво  захисного укриття дошкільного  навчального закладу № 65 за адресою: м.Миколаїв, вул.Чайковського, 24, у т.ч.проєктно-вишукувальні роботи та експертиза</t>
  </si>
  <si>
    <t>Нове будівництво  захисного укриття Миколаївської   гімназії № 33  Миколаївської міської ради Миколаївської області   за адресою: м.Миколаїв, вул. Океанівська, 12, у  т.ч.проєктно-вишукувальні роботи та експертиза</t>
  </si>
  <si>
    <t>Нове будівництво  Миколаївського ліцею   № 51  Миколаївської міської ради Миколаївської області за адресою: м.Миколаїв, провулок  Парусний,  3-а, у  м.Миколаєві, в т.ч. проєктно-вишукувальні роботи та експертиза</t>
  </si>
  <si>
    <t>Нове будівництво  захисного укриття Миколаївської   гімназії №14 імені Героя Радянського Союзу  Пшеніцина Г.О. Миколаївської міської ради Миколаївської області   за адресою: м.Миколаїв, вул. Свободна, 38,  у  т.ч.проєктно-вишукувальні роботи та експертиза</t>
  </si>
  <si>
    <t>Реставрація  Миколаївської гімназії№ 2 ( пам'ятки архітектури місцевого значення «Міське дівоче училище» (друга жіноча гімназія) IІ половина XIXст.) по вул. Адміральській, 24 у м. Миколаєві, в т.ч. проєктно-вишукувальні роботи,коригування та експертиза</t>
  </si>
  <si>
    <t>Нове будівництво мереж водопостачання та водовідведення з додатковим обладнанням по вул. Кузнецька, 199 у м. Миколаєві, у тому числі проєктні роботи та  експертиза</t>
  </si>
  <si>
    <t>Нове будівництво  захисного укриття закладу  дошкільної  освіти ( ясла-садок)  № 126 за адресою: м.Миколаїв, проспект Миру, 64-Б,  у т.ч.проєктно-вишукувальні роботи та експертиза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</si>
</sst>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00"/>
    <numFmt numFmtId="166" formatCode="#,##0.0"/>
  </numFmts>
  <fonts count="11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6.5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165" fontId="3" fillId="2" borderId="7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right" vertical="center" shrinkToFit="1"/>
    </xf>
    <xf numFmtId="1" fontId="3" fillId="2" borderId="13" xfId="0" applyNumberFormat="1" applyFont="1" applyFill="1" applyBorder="1" applyAlignment="1">
      <alignment horizontal="center" vertical="center" shrinkToFit="1"/>
    </xf>
    <xf numFmtId="1" fontId="3" fillId="2" borderId="14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right" vertical="center" shrinkToFit="1"/>
    </xf>
    <xf numFmtId="3" fontId="4" fillId="2" borderId="15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3" fontId="5" fillId="2" borderId="17" xfId="0" applyNumberFormat="1" applyFont="1" applyFill="1" applyBorder="1" applyAlignment="1">
      <alignment horizontal="right" vertical="center" shrinkToFit="1"/>
    </xf>
    <xf numFmtId="164" fontId="3" fillId="2" borderId="10" xfId="0" applyNumberFormat="1" applyFont="1" applyFill="1" applyBorder="1" applyAlignment="1">
      <alignment horizontal="center" vertical="center" shrinkToFit="1"/>
    </xf>
    <xf numFmtId="1" fontId="3" fillId="2" borderId="10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right" vertical="center" shrinkToFit="1"/>
    </xf>
    <xf numFmtId="164" fontId="3" fillId="2" borderId="13" xfId="0" applyNumberFormat="1" applyFont="1" applyFill="1" applyBorder="1" applyAlignment="1">
      <alignment horizontal="center" vertical="center" shrinkToFit="1"/>
    </xf>
    <xf numFmtId="1" fontId="5" fillId="2" borderId="16" xfId="0" applyNumberFormat="1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166" fontId="5" fillId="2" borderId="18" xfId="0" applyNumberFormat="1" applyFont="1" applyFill="1" applyBorder="1" applyAlignment="1">
      <alignment horizontal="right" vertical="center" wrapText="1"/>
    </xf>
    <xf numFmtId="1" fontId="5" fillId="2" borderId="16" xfId="0" applyNumberFormat="1" applyFont="1" applyFill="1" applyBorder="1" applyAlignment="1">
      <alignment horizontal="center" vertical="top" shrinkToFit="1"/>
    </xf>
    <xf numFmtId="0" fontId="3" fillId="2" borderId="17" xfId="0" applyFont="1" applyFill="1" applyBorder="1" applyAlignment="1">
      <alignment horizontal="left" vertical="center" wrapText="1"/>
    </xf>
    <xf numFmtId="166" fontId="3" fillId="2" borderId="18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>
      <alignment horizontal="center" vertical="center" shrinkToFit="1"/>
    </xf>
    <xf numFmtId="165" fontId="3" fillId="2" borderId="23" xfId="0" applyNumberFormat="1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right" vertical="center" shrinkToFit="1"/>
    </xf>
    <xf numFmtId="3" fontId="4" fillId="2" borderId="22" xfId="0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left" vertical="top" wrapText="1"/>
    </xf>
    <xf numFmtId="165" fontId="3" fillId="2" borderId="25" xfId="0" applyNumberFormat="1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top" wrapText="1"/>
    </xf>
    <xf numFmtId="165" fontId="3" fillId="2" borderId="12" xfId="0" applyNumberFormat="1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wrapText="1"/>
    </xf>
    <xf numFmtId="3" fontId="4" fillId="2" borderId="29" xfId="0" applyNumberFormat="1" applyFont="1" applyFill="1" applyBorder="1" applyAlignment="1">
      <alignment horizontal="right" vertical="center" shrinkToFit="1"/>
    </xf>
    <xf numFmtId="0" fontId="4" fillId="2" borderId="30" xfId="0" applyFont="1" applyFill="1" applyBorder="1" applyAlignment="1">
      <alignment horizontal="left" vertical="center" wrapText="1"/>
    </xf>
    <xf numFmtId="3" fontId="4" fillId="2" borderId="31" xfId="0" applyNumberFormat="1" applyFont="1" applyFill="1" applyBorder="1" applyAlignment="1">
      <alignment horizontal="right" vertical="center" shrinkToFit="1"/>
    </xf>
    <xf numFmtId="0" fontId="4" fillId="2" borderId="32" xfId="0" applyFont="1" applyFill="1" applyBorder="1" applyAlignment="1">
      <alignment horizontal="left" vertical="center" wrapText="1"/>
    </xf>
    <xf numFmtId="3" fontId="4" fillId="2" borderId="33" xfId="0" applyNumberFormat="1" applyFont="1" applyFill="1" applyBorder="1" applyAlignment="1">
      <alignment horizontal="right" vertical="center" shrinkToFit="1"/>
    </xf>
    <xf numFmtId="0" fontId="5" fillId="2" borderId="34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center" wrapText="1"/>
    </xf>
    <xf numFmtId="3" fontId="4" fillId="2" borderId="27" xfId="0" applyNumberFormat="1" applyFont="1" applyFill="1" applyBorder="1" applyAlignment="1">
      <alignment horizontal="right" vertical="center" shrinkToFit="1"/>
    </xf>
    <xf numFmtId="0" fontId="7" fillId="2" borderId="1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top" wrapText="1" indent="10"/>
    </xf>
    <xf numFmtId="0" fontId="7" fillId="2" borderId="36" xfId="0" applyFont="1" applyFill="1" applyBorder="1" applyAlignment="1">
      <alignment horizontal="center" vertical="top" wrapText="1"/>
    </xf>
    <xf numFmtId="3" fontId="5" fillId="2" borderId="36" xfId="0" applyNumberFormat="1" applyFont="1" applyFill="1" applyBorder="1" applyAlignment="1">
      <alignment horizontal="right" vertical="center" shrinkToFit="1"/>
    </xf>
    <xf numFmtId="0" fontId="7" fillId="2" borderId="37" xfId="0" applyFont="1" applyFill="1" applyBorder="1" applyAlignment="1">
      <alignment horizontal="right" vertical="top" wrapText="1"/>
    </xf>
    <xf numFmtId="0" fontId="7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right" vertical="center" shrinkToFit="1"/>
    </xf>
    <xf numFmtId="166" fontId="3" fillId="2" borderId="15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left" vertical="center" wrapText="1"/>
    </xf>
    <xf numFmtId="1" fontId="5" fillId="2" borderId="13" xfId="0" applyNumberFormat="1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166" fontId="5" fillId="2" borderId="15" xfId="0" applyNumberFormat="1" applyFont="1" applyFill="1" applyBorder="1" applyAlignment="1">
      <alignment horizontal="right" vertical="center" wrapText="1"/>
    </xf>
    <xf numFmtId="1" fontId="5" fillId="2" borderId="13" xfId="0" applyNumberFormat="1" applyFont="1" applyFill="1" applyBorder="1" applyAlignment="1">
      <alignment horizontal="center" vertical="top" shrinkToFit="1"/>
    </xf>
    <xf numFmtId="0" fontId="3" fillId="2" borderId="1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center" wrapText="1"/>
    </xf>
    <xf numFmtId="164" fontId="5" fillId="2" borderId="13" xfId="0" applyNumberFormat="1" applyFont="1" applyFill="1" applyBorder="1" applyAlignment="1">
      <alignment horizontal="center" vertical="top" shrinkToFit="1"/>
    </xf>
    <xf numFmtId="3" fontId="3" fillId="2" borderId="10" xfId="0" applyNumberFormat="1" applyFont="1" applyFill="1" applyBorder="1" applyAlignment="1">
      <alignment horizontal="right" vertical="center" shrinkToFit="1"/>
    </xf>
    <xf numFmtId="0" fontId="3" fillId="2" borderId="38" xfId="0" applyFont="1" applyFill="1" applyBorder="1" applyAlignment="1">
      <alignment horizontal="left" vertical="center" wrapText="1"/>
    </xf>
    <xf numFmtId="166" fontId="3" fillId="2" borderId="22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center" vertical="top" shrinkToFit="1"/>
    </xf>
    <xf numFmtId="0" fontId="3" fillId="2" borderId="5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 vertical="center" shrinkToFit="1"/>
    </xf>
    <xf numFmtId="3" fontId="4" fillId="2" borderId="14" xfId="0" applyNumberFormat="1" applyFont="1" applyFill="1" applyBorder="1" applyAlignment="1">
      <alignment horizontal="right" vertical="center" shrinkToFit="1"/>
    </xf>
    <xf numFmtId="165" fontId="3" fillId="2" borderId="15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view="pageBreakPreview" topLeftCell="A25" zoomScale="140" zoomScaleNormal="140" zoomScaleSheetLayoutView="140" workbookViewId="0">
      <selection activeCell="F30" sqref="F30"/>
    </sheetView>
  </sheetViews>
  <sheetFormatPr defaultRowHeight="13.2" x14ac:dyDescent="0.25"/>
  <cols>
    <col min="1" max="1" width="10.6640625" customWidth="1"/>
    <col min="2" max="2" width="9.77734375" customWidth="1"/>
    <col min="3" max="3" width="11.6640625" customWidth="1"/>
    <col min="4" max="4" width="29.44140625" customWidth="1"/>
    <col min="5" max="5" width="45.44140625" customWidth="1"/>
    <col min="6" max="6" width="15" customWidth="1"/>
    <col min="7" max="7" width="12.6640625" customWidth="1"/>
    <col min="8" max="8" width="14" customWidth="1"/>
    <col min="9" max="9" width="12.6640625" customWidth="1"/>
    <col min="10" max="10" width="10.44140625" customWidth="1"/>
  </cols>
  <sheetData>
    <row r="1" spans="1:10" ht="57.6" customHeight="1" x14ac:dyDescent="0.25">
      <c r="A1" s="5"/>
      <c r="B1" s="5"/>
      <c r="C1" s="5"/>
      <c r="D1" s="5"/>
      <c r="E1" s="5"/>
      <c r="F1" s="5"/>
      <c r="G1" s="5"/>
      <c r="H1" s="5"/>
      <c r="I1" s="114" t="s">
        <v>44</v>
      </c>
      <c r="J1" s="114"/>
    </row>
    <row r="2" spans="1:10" x14ac:dyDescent="0.25">
      <c r="A2" s="112" t="s">
        <v>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x14ac:dyDescent="0.25">
      <c r="A3" s="112" t="s">
        <v>4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32.4" customHeight="1" x14ac:dyDescent="0.25">
      <c r="A4" s="113" t="s">
        <v>45</v>
      </c>
      <c r="B4" s="113"/>
      <c r="C4" s="6"/>
      <c r="D4" s="6"/>
      <c r="E4" s="6"/>
      <c r="F4" s="6"/>
      <c r="G4" s="7"/>
      <c r="H4" s="7"/>
      <c r="I4" s="7"/>
      <c r="J4" s="8" t="s">
        <v>38</v>
      </c>
    </row>
    <row r="5" spans="1:10" ht="78.599999999999994" customHeight="1" x14ac:dyDescent="0.25">
      <c r="A5" s="24" t="s">
        <v>50</v>
      </c>
      <c r="B5" s="24" t="s">
        <v>51</v>
      </c>
      <c r="C5" s="25" t="s">
        <v>39</v>
      </c>
      <c r="D5" s="24" t="s">
        <v>48</v>
      </c>
      <c r="E5" s="25" t="s">
        <v>5</v>
      </c>
      <c r="F5" s="25" t="s">
        <v>6</v>
      </c>
      <c r="G5" s="25" t="s">
        <v>7</v>
      </c>
      <c r="H5" s="25" t="s">
        <v>40</v>
      </c>
      <c r="I5" s="25" t="s">
        <v>0</v>
      </c>
      <c r="J5" s="25" t="s">
        <v>8</v>
      </c>
    </row>
    <row r="6" spans="1:10" s="2" customFormat="1" x14ac:dyDescent="0.25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</row>
    <row r="7" spans="1:10" ht="30.6" customHeight="1" x14ac:dyDescent="0.25">
      <c r="A7" s="107">
        <v>200000</v>
      </c>
      <c r="B7" s="108"/>
      <c r="C7" s="108"/>
      <c r="D7" s="101" t="s">
        <v>41</v>
      </c>
      <c r="E7" s="105"/>
      <c r="F7" s="108"/>
      <c r="G7" s="109">
        <f t="shared" ref="G7:I8" si="0">G8</f>
        <v>74643944</v>
      </c>
      <c r="H7" s="109">
        <f t="shared" si="0"/>
        <v>674496</v>
      </c>
      <c r="I7" s="109">
        <f t="shared" si="0"/>
        <v>25000000</v>
      </c>
      <c r="J7" s="106"/>
    </row>
    <row r="8" spans="1:10" ht="30.6" customHeight="1" x14ac:dyDescent="0.25">
      <c r="A8" s="103">
        <v>210000</v>
      </c>
      <c r="B8" s="88"/>
      <c r="C8" s="100"/>
      <c r="D8" s="87" t="s">
        <v>41</v>
      </c>
      <c r="E8" s="88"/>
      <c r="F8" s="88"/>
      <c r="G8" s="89">
        <f>G9+G10</f>
        <v>74643944</v>
      </c>
      <c r="H8" s="89">
        <f t="shared" si="0"/>
        <v>674496</v>
      </c>
      <c r="I8" s="89">
        <f>I9+I10</f>
        <v>25000000</v>
      </c>
      <c r="J8" s="90"/>
    </row>
    <row r="9" spans="1:10" ht="69.599999999999994" customHeight="1" x14ac:dyDescent="0.25">
      <c r="A9" s="49">
        <v>217330</v>
      </c>
      <c r="B9" s="34">
        <v>7330</v>
      </c>
      <c r="C9" s="59">
        <v>443</v>
      </c>
      <c r="D9" s="62" t="s">
        <v>18</v>
      </c>
      <c r="E9" s="36" t="s">
        <v>36</v>
      </c>
      <c r="F9" s="37" t="s">
        <v>22</v>
      </c>
      <c r="G9" s="38">
        <v>71643944</v>
      </c>
      <c r="H9" s="38">
        <v>674496</v>
      </c>
      <c r="I9" s="38">
        <v>22000000</v>
      </c>
      <c r="J9" s="39">
        <f t="shared" ref="J9:J13" si="1">(I9+H9)/G9*100</f>
        <v>31.648866232154948</v>
      </c>
    </row>
    <row r="10" spans="1:10" ht="81" customHeight="1" x14ac:dyDescent="0.25">
      <c r="A10" s="44">
        <v>217330</v>
      </c>
      <c r="B10" s="45">
        <v>7330</v>
      </c>
      <c r="C10" s="66">
        <v>443</v>
      </c>
      <c r="D10" s="75" t="s">
        <v>18</v>
      </c>
      <c r="E10" s="17" t="s">
        <v>52</v>
      </c>
      <c r="F10" s="47" t="s">
        <v>11</v>
      </c>
      <c r="G10" s="104">
        <v>3000000</v>
      </c>
      <c r="H10" s="104">
        <v>0</v>
      </c>
      <c r="I10" s="104">
        <v>3000000</v>
      </c>
      <c r="J10" s="39">
        <f t="shared" si="1"/>
        <v>100</v>
      </c>
    </row>
    <row r="11" spans="1:10" ht="50.4" customHeight="1" x14ac:dyDescent="0.25">
      <c r="A11" s="91">
        <v>1200000</v>
      </c>
      <c r="B11" s="34"/>
      <c r="C11" s="59"/>
      <c r="D11" s="92" t="s">
        <v>20</v>
      </c>
      <c r="E11" s="36"/>
      <c r="F11" s="37"/>
      <c r="G11" s="89">
        <f>G12</f>
        <v>554445482</v>
      </c>
      <c r="H11" s="38">
        <v>0</v>
      </c>
      <c r="I11" s="89">
        <f>I12</f>
        <v>1239483</v>
      </c>
      <c r="J11" s="39"/>
    </row>
    <row r="12" spans="1:10" ht="49.8" customHeight="1" x14ac:dyDescent="0.25">
      <c r="A12" s="91">
        <v>1210000</v>
      </c>
      <c r="B12" s="34"/>
      <c r="C12" s="59"/>
      <c r="D12" s="92" t="s">
        <v>20</v>
      </c>
      <c r="E12" s="36"/>
      <c r="F12" s="37"/>
      <c r="G12" s="89">
        <f>G13+G14+G15</f>
        <v>554445482</v>
      </c>
      <c r="H12" s="89">
        <f t="shared" ref="H12" si="2">H13+H14+H15</f>
        <v>0</v>
      </c>
      <c r="I12" s="89">
        <f>I13+I14+I15</f>
        <v>1239483</v>
      </c>
      <c r="J12" s="39"/>
    </row>
    <row r="13" spans="1:10" ht="57.6" customHeight="1" x14ac:dyDescent="0.25">
      <c r="A13" s="49">
        <v>1217310</v>
      </c>
      <c r="B13" s="34">
        <v>7310</v>
      </c>
      <c r="C13" s="59">
        <v>443</v>
      </c>
      <c r="D13" s="62" t="s">
        <v>25</v>
      </c>
      <c r="E13" s="36" t="s">
        <v>69</v>
      </c>
      <c r="F13" s="37" t="s">
        <v>11</v>
      </c>
      <c r="G13" s="110">
        <v>25299335</v>
      </c>
      <c r="H13" s="38">
        <v>0</v>
      </c>
      <c r="I13" s="38">
        <f>500000-60517</f>
        <v>439483</v>
      </c>
      <c r="J13" s="39">
        <f t="shared" si="1"/>
        <v>1.7371326163316152</v>
      </c>
    </row>
    <row r="14" spans="1:10" ht="66" customHeight="1" x14ac:dyDescent="0.25">
      <c r="A14" s="49">
        <v>1217310</v>
      </c>
      <c r="B14" s="34">
        <v>7310</v>
      </c>
      <c r="C14" s="59">
        <v>443</v>
      </c>
      <c r="D14" s="62" t="s">
        <v>25</v>
      </c>
      <c r="E14" s="35" t="s">
        <v>49</v>
      </c>
      <c r="F14" s="37" t="s">
        <v>11</v>
      </c>
      <c r="G14" s="38">
        <v>271686147</v>
      </c>
      <c r="H14" s="38">
        <v>0</v>
      </c>
      <c r="I14" s="38">
        <f>3000000-2000000-195000-505000</f>
        <v>300000</v>
      </c>
      <c r="J14" s="39">
        <v>1</v>
      </c>
    </row>
    <row r="15" spans="1:10" ht="69" customHeight="1" x14ac:dyDescent="0.25">
      <c r="A15" s="44">
        <v>1217310</v>
      </c>
      <c r="B15" s="45">
        <v>7310</v>
      </c>
      <c r="C15" s="66">
        <v>443</v>
      </c>
      <c r="D15" s="75" t="s">
        <v>25</v>
      </c>
      <c r="E15" s="46" t="s">
        <v>53</v>
      </c>
      <c r="F15" s="47" t="s">
        <v>11</v>
      </c>
      <c r="G15" s="48">
        <v>257460000</v>
      </c>
      <c r="H15" s="48">
        <v>0</v>
      </c>
      <c r="I15" s="48">
        <f>2500000-2500000+500000</f>
        <v>500000</v>
      </c>
      <c r="J15" s="39">
        <v>1</v>
      </c>
    </row>
    <row r="16" spans="1:10" ht="72" customHeight="1" x14ac:dyDescent="0.25">
      <c r="A16" s="93">
        <v>1300000</v>
      </c>
      <c r="B16" s="94"/>
      <c r="C16" s="95"/>
      <c r="D16" s="96" t="s">
        <v>46</v>
      </c>
      <c r="E16" s="97"/>
      <c r="F16" s="97"/>
      <c r="G16" s="89">
        <f>G17</f>
        <v>31550249</v>
      </c>
      <c r="H16" s="89">
        <f>H17</f>
        <v>19132848</v>
      </c>
      <c r="I16" s="89">
        <f>I17</f>
        <v>1522997</v>
      </c>
      <c r="J16" s="98"/>
    </row>
    <row r="17" spans="1:11" ht="72" customHeight="1" x14ac:dyDescent="0.25">
      <c r="A17" s="50">
        <v>1310000</v>
      </c>
      <c r="B17" s="51"/>
      <c r="C17" s="67"/>
      <c r="D17" s="77" t="s">
        <v>46</v>
      </c>
      <c r="E17" s="52"/>
      <c r="F17" s="53"/>
      <c r="G17" s="43">
        <f>G18+G19+G21+G20</f>
        <v>31550249</v>
      </c>
      <c r="H17" s="43">
        <f>H18+H19+H21+H20</f>
        <v>19132848</v>
      </c>
      <c r="I17" s="43">
        <f>I18+I20+I21+I19</f>
        <v>1522997</v>
      </c>
      <c r="J17" s="54"/>
    </row>
    <row r="18" spans="1:11" ht="294.60000000000002" customHeight="1" x14ac:dyDescent="0.25">
      <c r="A18" s="33">
        <v>1317310</v>
      </c>
      <c r="B18" s="34">
        <v>7310</v>
      </c>
      <c r="C18" s="59">
        <v>443</v>
      </c>
      <c r="D18" s="62" t="s">
        <v>25</v>
      </c>
      <c r="E18" s="36" t="s">
        <v>62</v>
      </c>
      <c r="F18" s="37" t="s">
        <v>1</v>
      </c>
      <c r="G18" s="38">
        <v>3018463</v>
      </c>
      <c r="H18" s="38">
        <v>279949</v>
      </c>
      <c r="I18" s="63">
        <f>2732871+5643-2638514</f>
        <v>100000</v>
      </c>
      <c r="J18" s="64">
        <f t="shared" ref="J18:J20" si="3">(I18+H18)/G18*100</f>
        <v>12.587499001975507</v>
      </c>
    </row>
    <row r="19" spans="1:11" ht="238.2" customHeight="1" x14ac:dyDescent="0.25">
      <c r="A19" s="33">
        <v>1317310</v>
      </c>
      <c r="B19" s="34">
        <v>7310</v>
      </c>
      <c r="C19" s="59">
        <v>443</v>
      </c>
      <c r="D19" s="62" t="s">
        <v>25</v>
      </c>
      <c r="E19" s="36" t="s">
        <v>47</v>
      </c>
      <c r="F19" s="37" t="s">
        <v>1</v>
      </c>
      <c r="G19" s="38">
        <v>8118611</v>
      </c>
      <c r="H19" s="38">
        <v>235000</v>
      </c>
      <c r="I19" s="38">
        <f>1600000+6283611-7866511</f>
        <v>17100</v>
      </c>
      <c r="J19" s="39">
        <f t="shared" si="3"/>
        <v>3.1052109775921029</v>
      </c>
    </row>
    <row r="20" spans="1:11" ht="127.8" customHeight="1" x14ac:dyDescent="0.25">
      <c r="A20" s="30">
        <v>1317310</v>
      </c>
      <c r="B20" s="30">
        <v>7310</v>
      </c>
      <c r="C20" s="68">
        <v>443</v>
      </c>
      <c r="D20" s="78" t="s">
        <v>25</v>
      </c>
      <c r="E20" s="65" t="s">
        <v>54</v>
      </c>
      <c r="F20" s="31" t="s">
        <v>1</v>
      </c>
      <c r="G20" s="32">
        <v>1295118</v>
      </c>
      <c r="H20" s="32">
        <v>101883</v>
      </c>
      <c r="I20" s="32">
        <f>667129+526106-77235</f>
        <v>1116000</v>
      </c>
      <c r="J20" s="79">
        <f t="shared" si="3"/>
        <v>94.036450732674552</v>
      </c>
    </row>
    <row r="21" spans="1:11" ht="148.80000000000001" customHeight="1" x14ac:dyDescent="0.25">
      <c r="A21" s="26">
        <v>1317310</v>
      </c>
      <c r="B21" s="26">
        <v>7310</v>
      </c>
      <c r="C21" s="60">
        <v>443</v>
      </c>
      <c r="D21" s="73" t="s">
        <v>25</v>
      </c>
      <c r="E21" s="14" t="s">
        <v>63</v>
      </c>
      <c r="F21" s="40" t="s">
        <v>1</v>
      </c>
      <c r="G21" s="41">
        <v>19118057</v>
      </c>
      <c r="H21" s="41">
        <v>18516016</v>
      </c>
      <c r="I21" s="41">
        <v>289897</v>
      </c>
      <c r="J21" s="74">
        <v>100</v>
      </c>
    </row>
    <row r="22" spans="1:11" ht="45" customHeight="1" x14ac:dyDescent="0.25">
      <c r="A22" s="99">
        <v>1500000</v>
      </c>
      <c r="B22" s="88"/>
      <c r="C22" s="100"/>
      <c r="D22" s="101" t="s">
        <v>23</v>
      </c>
      <c r="E22" s="102"/>
      <c r="F22" s="88"/>
      <c r="G22" s="89">
        <f>G23</f>
        <v>1989917189</v>
      </c>
      <c r="H22" s="89">
        <f>H23</f>
        <v>32117888</v>
      </c>
      <c r="I22" s="89">
        <f>I23</f>
        <v>57035122</v>
      </c>
      <c r="J22" s="90"/>
    </row>
    <row r="23" spans="1:11" ht="40.799999999999997" customHeight="1" x14ac:dyDescent="0.25">
      <c r="A23" s="55">
        <v>1510000</v>
      </c>
      <c r="B23" s="56"/>
      <c r="C23" s="69"/>
      <c r="D23" s="80" t="s">
        <v>23</v>
      </c>
      <c r="E23" s="56"/>
      <c r="F23" s="56"/>
      <c r="G23" s="43">
        <f>G24+G25+G26+G27+G28+G29+G30+G31+G32+G33+G34+G35+G36+G37+G38+G39+G40+G41+G42+G43+G44+G45+G46+G47</f>
        <v>1989917189</v>
      </c>
      <c r="H23" s="43">
        <f>H24+H25+H26+H27+H28+H29+H30+H31+H32+H33+H34+H35+H36+H37+H38+H39+H40+H41+H42+H43+H44+H45+H46+H47</f>
        <v>32117888</v>
      </c>
      <c r="I23" s="43">
        <f>I24+I25+I26+I27+I28+I29+I30+I31+I32+I33+I34+I35+I36+I37+I38+I39+I40+I41+I42+I43+I44+I45+I46+I47</f>
        <v>57035122</v>
      </c>
      <c r="J23" s="57"/>
    </row>
    <row r="24" spans="1:11" ht="91.8" customHeight="1" x14ac:dyDescent="0.25">
      <c r="A24" s="33">
        <v>1517310</v>
      </c>
      <c r="B24" s="34">
        <v>7310</v>
      </c>
      <c r="C24" s="111">
        <v>443</v>
      </c>
      <c r="D24" s="62" t="s">
        <v>25</v>
      </c>
      <c r="E24" s="36" t="s">
        <v>28</v>
      </c>
      <c r="F24" s="37" t="s">
        <v>1</v>
      </c>
      <c r="G24" s="38">
        <v>300987113</v>
      </c>
      <c r="H24" s="38">
        <v>0</v>
      </c>
      <c r="I24" s="38">
        <f>1000000-500000-490000</f>
        <v>10000</v>
      </c>
      <c r="J24" s="39">
        <v>1</v>
      </c>
    </row>
    <row r="25" spans="1:11" ht="54" customHeight="1" x14ac:dyDescent="0.25">
      <c r="A25" s="33">
        <v>1517310</v>
      </c>
      <c r="B25" s="34">
        <v>7310</v>
      </c>
      <c r="C25" s="59">
        <v>443</v>
      </c>
      <c r="D25" s="62" t="s">
        <v>25</v>
      </c>
      <c r="E25" s="36" t="s">
        <v>27</v>
      </c>
      <c r="F25" s="37" t="s">
        <v>11</v>
      </c>
      <c r="G25" s="38">
        <v>17080094</v>
      </c>
      <c r="H25" s="38">
        <v>0</v>
      </c>
      <c r="I25" s="38">
        <v>500000</v>
      </c>
      <c r="J25" s="39">
        <v>3</v>
      </c>
      <c r="K25" s="4"/>
    </row>
    <row r="26" spans="1:11" ht="64.8" customHeight="1" x14ac:dyDescent="0.25">
      <c r="A26" s="45">
        <v>1517321</v>
      </c>
      <c r="B26" s="45">
        <v>7321</v>
      </c>
      <c r="C26" s="66">
        <v>443</v>
      </c>
      <c r="D26" s="75" t="s">
        <v>12</v>
      </c>
      <c r="E26" s="17" t="s">
        <v>55</v>
      </c>
      <c r="F26" s="47" t="s">
        <v>11</v>
      </c>
      <c r="G26" s="104">
        <v>30000000</v>
      </c>
      <c r="H26" s="104">
        <v>0</v>
      </c>
      <c r="I26" s="104">
        <f>500000+1500000</f>
        <v>2000000</v>
      </c>
      <c r="J26" s="76">
        <f>(I26+H26)/G26*100</f>
        <v>6.666666666666667</v>
      </c>
      <c r="K26" s="3"/>
    </row>
    <row r="27" spans="1:11" ht="61.8" customHeight="1" x14ac:dyDescent="0.25">
      <c r="A27" s="33">
        <v>1517321</v>
      </c>
      <c r="B27" s="34">
        <v>7321</v>
      </c>
      <c r="C27" s="59">
        <v>443</v>
      </c>
      <c r="D27" s="81" t="s">
        <v>12</v>
      </c>
      <c r="E27" s="15" t="s">
        <v>64</v>
      </c>
      <c r="F27" s="58" t="s">
        <v>11</v>
      </c>
      <c r="G27" s="38">
        <v>30000000</v>
      </c>
      <c r="H27" s="38">
        <v>0</v>
      </c>
      <c r="I27" s="38">
        <f>500000+1500000</f>
        <v>2000000</v>
      </c>
      <c r="J27" s="39">
        <f>(I27+H27)/G27*100</f>
        <v>6.666666666666667</v>
      </c>
      <c r="K27" s="3"/>
    </row>
    <row r="28" spans="1:11" ht="60.6" customHeight="1" x14ac:dyDescent="0.25">
      <c r="A28" s="33">
        <v>1517321</v>
      </c>
      <c r="B28" s="34">
        <v>7321</v>
      </c>
      <c r="C28" s="59">
        <v>443</v>
      </c>
      <c r="D28" s="62" t="s">
        <v>12</v>
      </c>
      <c r="E28" s="36" t="s">
        <v>70</v>
      </c>
      <c r="F28" s="37" t="s">
        <v>11</v>
      </c>
      <c r="G28" s="38">
        <v>30000000</v>
      </c>
      <c r="H28" s="38">
        <v>0</v>
      </c>
      <c r="I28" s="38">
        <f>500000+1500000</f>
        <v>2000000</v>
      </c>
      <c r="J28" s="39">
        <f>(I28+H28)/G28*100</f>
        <v>6.666666666666667</v>
      </c>
      <c r="K28" s="3"/>
    </row>
    <row r="29" spans="1:11" ht="76.2" customHeight="1" x14ac:dyDescent="0.25">
      <c r="A29" s="30">
        <v>1517321</v>
      </c>
      <c r="B29" s="30">
        <v>7321</v>
      </c>
      <c r="C29" s="68">
        <v>443</v>
      </c>
      <c r="D29" s="78" t="s">
        <v>12</v>
      </c>
      <c r="E29" s="17" t="s">
        <v>61</v>
      </c>
      <c r="F29" s="31" t="s">
        <v>11</v>
      </c>
      <c r="G29" s="32">
        <v>30000000</v>
      </c>
      <c r="H29" s="32">
        <v>0</v>
      </c>
      <c r="I29" s="32">
        <f>500000+1500000</f>
        <v>2000000</v>
      </c>
      <c r="J29" s="79">
        <f>(I29+H29)/G29*100</f>
        <v>6.666666666666667</v>
      </c>
    </row>
    <row r="30" spans="1:11" ht="89.4" customHeight="1" x14ac:dyDescent="0.25">
      <c r="A30" s="26">
        <v>1517321</v>
      </c>
      <c r="B30" s="26">
        <v>7321</v>
      </c>
      <c r="C30" s="60">
        <v>443</v>
      </c>
      <c r="D30" s="73" t="s">
        <v>12</v>
      </c>
      <c r="E30" s="14" t="s">
        <v>67</v>
      </c>
      <c r="F30" s="40" t="s">
        <v>11</v>
      </c>
      <c r="G30" s="41">
        <v>30000000</v>
      </c>
      <c r="H30" s="41">
        <v>0</v>
      </c>
      <c r="I30" s="41">
        <f t="shared" ref="I30" si="4">500000+1500000</f>
        <v>2000000</v>
      </c>
      <c r="J30" s="74">
        <f>(I30+H30)/G30*100</f>
        <v>6.666666666666667</v>
      </c>
    </row>
    <row r="31" spans="1:11" ht="73.2" customHeight="1" x14ac:dyDescent="0.25">
      <c r="A31" s="33">
        <v>1517321</v>
      </c>
      <c r="B31" s="34">
        <v>7321</v>
      </c>
      <c r="C31" s="59">
        <v>443</v>
      </c>
      <c r="D31" s="81" t="s">
        <v>12</v>
      </c>
      <c r="E31" s="15" t="s">
        <v>65</v>
      </c>
      <c r="F31" s="58" t="s">
        <v>11</v>
      </c>
      <c r="G31" s="38">
        <v>30000000</v>
      </c>
      <c r="H31" s="38">
        <v>0</v>
      </c>
      <c r="I31" s="38">
        <f>500000+1500000</f>
        <v>2000000</v>
      </c>
      <c r="J31" s="39">
        <f t="shared" ref="J31:J47" si="5">(I31+H31)/G31*100</f>
        <v>6.666666666666667</v>
      </c>
    </row>
    <row r="32" spans="1:11" ht="68.400000000000006" customHeight="1" x14ac:dyDescent="0.25">
      <c r="A32" s="33">
        <v>1517321</v>
      </c>
      <c r="B32" s="34">
        <v>7321</v>
      </c>
      <c r="C32" s="59">
        <v>443</v>
      </c>
      <c r="D32" s="62" t="s">
        <v>12</v>
      </c>
      <c r="E32" s="36" t="s">
        <v>60</v>
      </c>
      <c r="F32" s="37" t="s">
        <v>11</v>
      </c>
      <c r="G32" s="38">
        <v>30000000</v>
      </c>
      <c r="H32" s="38">
        <v>0</v>
      </c>
      <c r="I32" s="38">
        <f>500000-400000+1600000</f>
        <v>1700000</v>
      </c>
      <c r="J32" s="39">
        <f t="shared" si="5"/>
        <v>5.6666666666666661</v>
      </c>
    </row>
    <row r="33" spans="1:10" ht="62.4" customHeight="1" x14ac:dyDescent="0.25">
      <c r="A33" s="30">
        <v>1517321</v>
      </c>
      <c r="B33" s="30">
        <v>7321</v>
      </c>
      <c r="C33" s="68">
        <v>443</v>
      </c>
      <c r="D33" s="78" t="s">
        <v>12</v>
      </c>
      <c r="E33" s="17" t="s">
        <v>59</v>
      </c>
      <c r="F33" s="31" t="s">
        <v>10</v>
      </c>
      <c r="G33" s="32">
        <v>200000000</v>
      </c>
      <c r="H33" s="32">
        <v>0</v>
      </c>
      <c r="I33" s="32">
        <f>1000000-500000-490000</f>
        <v>10000</v>
      </c>
      <c r="J33" s="79">
        <v>1</v>
      </c>
    </row>
    <row r="34" spans="1:10" ht="73.8" customHeight="1" x14ac:dyDescent="0.25">
      <c r="A34" s="9">
        <v>1517321</v>
      </c>
      <c r="B34" s="9">
        <v>7321</v>
      </c>
      <c r="C34" s="20">
        <v>443</v>
      </c>
      <c r="D34" s="71" t="s">
        <v>12</v>
      </c>
      <c r="E34" s="14" t="s">
        <v>66</v>
      </c>
      <c r="F34" s="11" t="s">
        <v>10</v>
      </c>
      <c r="G34" s="12">
        <v>300000000</v>
      </c>
      <c r="H34" s="12">
        <v>0</v>
      </c>
      <c r="I34" s="12">
        <f>1000000+6900000</f>
        <v>7900000</v>
      </c>
      <c r="J34" s="72">
        <v>3</v>
      </c>
    </row>
    <row r="35" spans="1:10" ht="61.8" customHeight="1" x14ac:dyDescent="0.25">
      <c r="A35" s="9">
        <v>1517321</v>
      </c>
      <c r="B35" s="9">
        <v>7321</v>
      </c>
      <c r="C35" s="20">
        <v>443</v>
      </c>
      <c r="D35" s="82" t="s">
        <v>12</v>
      </c>
      <c r="E35" s="15" t="s">
        <v>29</v>
      </c>
      <c r="F35" s="11" t="s">
        <v>21</v>
      </c>
      <c r="G35" s="12">
        <v>49919287</v>
      </c>
      <c r="H35" s="12">
        <v>10730605</v>
      </c>
      <c r="I35" s="12">
        <v>1000000</v>
      </c>
      <c r="J35" s="72">
        <f t="shared" si="5"/>
        <v>23.499143727753964</v>
      </c>
    </row>
    <row r="36" spans="1:10" ht="101.4" customHeight="1" x14ac:dyDescent="0.25">
      <c r="A36" s="9">
        <v>1517321</v>
      </c>
      <c r="B36" s="9">
        <v>7321</v>
      </c>
      <c r="C36" s="20">
        <v>443</v>
      </c>
      <c r="D36" s="82" t="s">
        <v>12</v>
      </c>
      <c r="E36" s="15" t="s">
        <v>56</v>
      </c>
      <c r="F36" s="11" t="s">
        <v>11</v>
      </c>
      <c r="G36" s="12">
        <v>13000000</v>
      </c>
      <c r="H36" s="12">
        <v>0</v>
      </c>
      <c r="I36" s="12">
        <v>7100000</v>
      </c>
      <c r="J36" s="72">
        <v>55</v>
      </c>
    </row>
    <row r="37" spans="1:10" ht="74.400000000000006" customHeight="1" x14ac:dyDescent="0.25">
      <c r="A37" s="9">
        <v>1517322</v>
      </c>
      <c r="B37" s="9">
        <v>7322</v>
      </c>
      <c r="C37" s="20">
        <v>443</v>
      </c>
      <c r="D37" s="71" t="s">
        <v>2</v>
      </c>
      <c r="E37" s="18" t="s">
        <v>58</v>
      </c>
      <c r="F37" s="11" t="s">
        <v>1</v>
      </c>
      <c r="G37" s="12">
        <v>16366657</v>
      </c>
      <c r="H37" s="12">
        <v>15631720</v>
      </c>
      <c r="I37" s="12">
        <v>412440</v>
      </c>
      <c r="J37" s="72">
        <f t="shared" si="5"/>
        <v>98.02954873435668</v>
      </c>
    </row>
    <row r="38" spans="1:10" ht="91.2" customHeight="1" x14ac:dyDescent="0.25">
      <c r="A38" s="9">
        <v>1517322</v>
      </c>
      <c r="B38" s="9">
        <v>7322</v>
      </c>
      <c r="C38" s="20">
        <v>443</v>
      </c>
      <c r="D38" s="71" t="s">
        <v>2</v>
      </c>
      <c r="E38" s="14" t="s">
        <v>31</v>
      </c>
      <c r="F38" s="11" t="s">
        <v>11</v>
      </c>
      <c r="G38" s="12">
        <v>3767483</v>
      </c>
      <c r="H38" s="12">
        <v>0</v>
      </c>
      <c r="I38" s="12">
        <f>1000000+4000000</f>
        <v>5000000</v>
      </c>
      <c r="J38" s="72">
        <v>100</v>
      </c>
    </row>
    <row r="39" spans="1:10" ht="66" customHeight="1" x14ac:dyDescent="0.25">
      <c r="A39" s="9">
        <v>1517322</v>
      </c>
      <c r="B39" s="9">
        <v>7322</v>
      </c>
      <c r="C39" s="20">
        <v>443</v>
      </c>
      <c r="D39" s="82" t="s">
        <v>2</v>
      </c>
      <c r="E39" s="15" t="s">
        <v>26</v>
      </c>
      <c r="F39" s="16" t="s">
        <v>13</v>
      </c>
      <c r="G39" s="12">
        <v>453000000</v>
      </c>
      <c r="H39" s="12">
        <v>0</v>
      </c>
      <c r="I39" s="12">
        <v>4500000</v>
      </c>
      <c r="J39" s="72">
        <v>1</v>
      </c>
    </row>
    <row r="40" spans="1:10" ht="75.599999999999994" customHeight="1" x14ac:dyDescent="0.25">
      <c r="A40" s="9">
        <v>1517325</v>
      </c>
      <c r="B40" s="9">
        <v>7325</v>
      </c>
      <c r="C40" s="20">
        <v>443</v>
      </c>
      <c r="D40" s="71" t="s">
        <v>15</v>
      </c>
      <c r="E40" s="10" t="s">
        <v>32</v>
      </c>
      <c r="F40" s="11" t="s">
        <v>16</v>
      </c>
      <c r="G40" s="12">
        <v>28050000</v>
      </c>
      <c r="H40" s="12">
        <v>0</v>
      </c>
      <c r="I40" s="12">
        <f>9400000-9000000</f>
        <v>400000</v>
      </c>
      <c r="J40" s="72">
        <f t="shared" si="5"/>
        <v>1.4260249554367201</v>
      </c>
    </row>
    <row r="41" spans="1:10" ht="62.4" customHeight="1" x14ac:dyDescent="0.25">
      <c r="A41" s="9">
        <v>1517325</v>
      </c>
      <c r="B41" s="9">
        <v>7325</v>
      </c>
      <c r="C41" s="20">
        <v>443</v>
      </c>
      <c r="D41" s="71" t="s">
        <v>15</v>
      </c>
      <c r="E41" s="10" t="s">
        <v>33</v>
      </c>
      <c r="F41" s="11" t="s">
        <v>17</v>
      </c>
      <c r="G41" s="12">
        <v>9610925</v>
      </c>
      <c r="H41" s="12">
        <v>4071930</v>
      </c>
      <c r="I41" s="12">
        <f>10915942-1000000</f>
        <v>9915942</v>
      </c>
      <c r="J41" s="72">
        <v>100</v>
      </c>
    </row>
    <row r="42" spans="1:10" ht="60.6" customHeight="1" x14ac:dyDescent="0.25">
      <c r="A42" s="9">
        <v>1517325</v>
      </c>
      <c r="B42" s="9">
        <v>7325</v>
      </c>
      <c r="C42" s="20">
        <v>443</v>
      </c>
      <c r="D42" s="71" t="s">
        <v>15</v>
      </c>
      <c r="E42" s="19" t="s">
        <v>57</v>
      </c>
      <c r="F42" s="11" t="s">
        <v>11</v>
      </c>
      <c r="G42" s="12">
        <v>5000000</v>
      </c>
      <c r="H42" s="12"/>
      <c r="I42" s="12">
        <v>500000</v>
      </c>
      <c r="J42" s="72">
        <f t="shared" si="5"/>
        <v>10</v>
      </c>
    </row>
    <row r="43" spans="1:10" ht="78.599999999999994" customHeight="1" x14ac:dyDescent="0.25">
      <c r="A43" s="9">
        <v>1517330</v>
      </c>
      <c r="B43" s="9">
        <v>7330</v>
      </c>
      <c r="C43" s="20">
        <v>443</v>
      </c>
      <c r="D43" s="73" t="s">
        <v>18</v>
      </c>
      <c r="E43" s="14" t="s">
        <v>34</v>
      </c>
      <c r="F43" s="11" t="s">
        <v>19</v>
      </c>
      <c r="G43" s="13">
        <v>1570000</v>
      </c>
      <c r="H43" s="13">
        <v>726631</v>
      </c>
      <c r="I43" s="12">
        <f>1686740-250000</f>
        <v>1436740</v>
      </c>
      <c r="J43" s="72">
        <v>100</v>
      </c>
    </row>
    <row r="44" spans="1:10" ht="93.6" customHeight="1" x14ac:dyDescent="0.25">
      <c r="A44" s="9">
        <v>1517330</v>
      </c>
      <c r="B44" s="9">
        <v>7330</v>
      </c>
      <c r="C44" s="20">
        <v>443</v>
      </c>
      <c r="D44" s="21" t="s">
        <v>18</v>
      </c>
      <c r="E44" s="21" t="s">
        <v>37</v>
      </c>
      <c r="F44" s="16" t="s">
        <v>11</v>
      </c>
      <c r="G44" s="13">
        <v>2500000</v>
      </c>
      <c r="H44" s="13">
        <v>0</v>
      </c>
      <c r="I44" s="12">
        <v>2500000</v>
      </c>
      <c r="J44" s="72">
        <f t="shared" si="5"/>
        <v>100</v>
      </c>
    </row>
    <row r="45" spans="1:10" ht="84" customHeight="1" x14ac:dyDescent="0.25">
      <c r="A45" s="26">
        <v>1517330</v>
      </c>
      <c r="B45" s="26">
        <v>7330</v>
      </c>
      <c r="C45" s="60">
        <v>443</v>
      </c>
      <c r="D45" s="61" t="s">
        <v>18</v>
      </c>
      <c r="E45" s="21" t="s">
        <v>30</v>
      </c>
      <c r="F45" s="16" t="s">
        <v>11</v>
      </c>
      <c r="G45" s="13">
        <v>20305000</v>
      </c>
      <c r="H45" s="13">
        <v>0</v>
      </c>
      <c r="I45" s="12">
        <f>500000+250000</f>
        <v>750000</v>
      </c>
      <c r="J45" s="72">
        <v>4</v>
      </c>
    </row>
    <row r="46" spans="1:10" ht="66.599999999999994" customHeight="1" x14ac:dyDescent="0.25">
      <c r="A46" s="33">
        <v>1517340</v>
      </c>
      <c r="B46" s="34">
        <v>7340</v>
      </c>
      <c r="C46" s="59">
        <v>443</v>
      </c>
      <c r="D46" s="22" t="s">
        <v>24</v>
      </c>
      <c r="E46" s="22" t="s">
        <v>35</v>
      </c>
      <c r="F46" s="16" t="s">
        <v>9</v>
      </c>
      <c r="G46" s="13">
        <v>300000000</v>
      </c>
      <c r="H46" s="13">
        <v>0</v>
      </c>
      <c r="I46" s="12">
        <v>1000000</v>
      </c>
      <c r="J46" s="72">
        <v>1</v>
      </c>
    </row>
    <row r="47" spans="1:10" ht="90" customHeight="1" x14ac:dyDescent="0.25">
      <c r="A47" s="28">
        <v>1517340</v>
      </c>
      <c r="B47" s="28">
        <v>7340</v>
      </c>
      <c r="C47" s="70">
        <v>443</v>
      </c>
      <c r="D47" s="22" t="s">
        <v>24</v>
      </c>
      <c r="E47" s="15" t="s">
        <v>68</v>
      </c>
      <c r="F47" s="16" t="s">
        <v>14</v>
      </c>
      <c r="G47" s="13">
        <v>58760630</v>
      </c>
      <c r="H47" s="13">
        <v>957002</v>
      </c>
      <c r="I47" s="12">
        <v>400000</v>
      </c>
      <c r="J47" s="72">
        <f t="shared" si="5"/>
        <v>2.3093727892297955</v>
      </c>
    </row>
    <row r="48" spans="1:10" x14ac:dyDescent="0.25">
      <c r="A48" s="27" t="s">
        <v>42</v>
      </c>
      <c r="B48" s="27" t="s">
        <v>42</v>
      </c>
      <c r="C48" s="29" t="s">
        <v>42</v>
      </c>
      <c r="D48" s="23" t="s">
        <v>43</v>
      </c>
      <c r="E48" s="83" t="s">
        <v>42</v>
      </c>
      <c r="F48" s="84" t="s">
        <v>42</v>
      </c>
      <c r="G48" s="85">
        <f>G7+G11+G16+G22</f>
        <v>2650556864</v>
      </c>
      <c r="H48" s="85">
        <f>H7+H11+H16+H22</f>
        <v>51925232</v>
      </c>
      <c r="I48" s="85">
        <f>I7+I11+I16+I22</f>
        <v>84797602</v>
      </c>
      <c r="J48" s="86" t="s">
        <v>42</v>
      </c>
    </row>
    <row r="49" spans="7:7" x14ac:dyDescent="0.25">
      <c r="G49" s="1"/>
    </row>
  </sheetData>
  <mergeCells count="4">
    <mergeCell ref="A2:J2"/>
    <mergeCell ref="A3:J3"/>
    <mergeCell ref="A4:B4"/>
    <mergeCell ref="I1:J1"/>
  </mergeCells>
  <printOptions horizontalCentered="1"/>
  <pageMargins left="0.39370078740157483" right="0.39370078740157483" top="0.35433070866141736" bottom="0.39370078740157483" header="0.31496062992125984" footer="0.31496062992125984"/>
  <pageSetup paperSize="9" scale="9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 1</vt:lpstr>
      <vt:lpstr>'Table 1'!Заголовки_для_печати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s-fi-002  &gt;40B&gt;: 6.xls</dc:title>
  <dc:creator>user_452a</dc:creator>
  <cp:lastModifiedBy>user340a1</cp:lastModifiedBy>
  <cp:lastPrinted>2023-12-15T09:19:42Z</cp:lastPrinted>
  <dcterms:created xsi:type="dcterms:W3CDTF">2022-09-08T20:49:49Z</dcterms:created>
  <dcterms:modified xsi:type="dcterms:W3CDTF">2023-12-21T13:20:35Z</dcterms:modified>
</cp:coreProperties>
</file>