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01.01.2017" sheetId="10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R38" i="10"/>
  <c r="N42" l="1"/>
  <c r="N51"/>
  <c r="L51" s="1"/>
  <c r="L42"/>
  <c r="N56"/>
  <c r="L46"/>
  <c r="L52"/>
  <c r="L56"/>
  <c r="R63"/>
  <c r="L63"/>
  <c r="H63"/>
  <c r="R62"/>
  <c r="L62"/>
  <c r="H62"/>
  <c r="R61"/>
  <c r="L61"/>
  <c r="H61"/>
  <c r="L59"/>
  <c r="H59"/>
  <c r="G59"/>
  <c r="L58"/>
  <c r="H58"/>
  <c r="R57"/>
  <c r="L57"/>
  <c r="H57"/>
  <c r="R56"/>
  <c r="H56"/>
  <c r="R55"/>
  <c r="L55"/>
  <c r="H55"/>
  <c r="R54"/>
  <c r="L54"/>
  <c r="H54"/>
  <c r="R53"/>
  <c r="L53"/>
  <c r="H53"/>
  <c r="R52"/>
  <c r="H52"/>
  <c r="H51"/>
  <c r="G51"/>
  <c r="R50"/>
  <c r="L50"/>
  <c r="H50"/>
  <c r="L49"/>
  <c r="H49"/>
  <c r="R48"/>
  <c r="L48"/>
  <c r="H48"/>
  <c r="R47"/>
  <c r="L47"/>
  <c r="H47"/>
  <c r="R46"/>
  <c r="H46"/>
  <c r="R45"/>
  <c r="L45"/>
  <c r="H45"/>
  <c r="R44"/>
  <c r="L44"/>
  <c r="H44"/>
  <c r="R43"/>
  <c r="N43"/>
  <c r="L43"/>
  <c r="H43"/>
  <c r="R42"/>
  <c r="H42"/>
  <c r="R41"/>
  <c r="L41"/>
  <c r="H41"/>
  <c r="R40"/>
  <c r="L40"/>
  <c r="H40"/>
  <c r="L39"/>
  <c r="H39"/>
  <c r="L38"/>
  <c r="H38"/>
  <c r="R37"/>
  <c r="L37"/>
  <c r="H37"/>
  <c r="R36"/>
  <c r="L36"/>
  <c r="H36"/>
  <c r="R35"/>
  <c r="L35"/>
  <c r="H35"/>
  <c r="R34"/>
  <c r="L34"/>
  <c r="H34"/>
  <c r="L33"/>
  <c r="H33"/>
  <c r="L32"/>
  <c r="H32"/>
  <c r="L31"/>
  <c r="H31"/>
  <c r="J29"/>
  <c r="G29"/>
  <c r="R29" s="1"/>
  <c r="S29" s="1"/>
  <c r="J28"/>
  <c r="G28"/>
  <c r="R28" s="1"/>
  <c r="S28" s="1"/>
  <c r="J27"/>
  <c r="G27"/>
  <c r="R27" s="1"/>
  <c r="S27" s="1"/>
  <c r="J26"/>
  <c r="G26"/>
  <c r="R26" s="1"/>
  <c r="S26" s="1"/>
  <c r="J25"/>
  <c r="G25"/>
  <c r="R25" s="1"/>
  <c r="S25" s="1"/>
  <c r="H23"/>
  <c r="J23" s="1"/>
  <c r="G23"/>
  <c r="R23" s="1"/>
  <c r="S23" s="1"/>
  <c r="J22"/>
  <c r="G22"/>
  <c r="R22" s="1"/>
  <c r="S22" s="1"/>
  <c r="J21"/>
  <c r="G21"/>
  <c r="R21" s="1"/>
  <c r="S21" s="1"/>
  <c r="J20"/>
  <c r="G20"/>
  <c r="R20" s="1"/>
  <c r="S20" s="1"/>
  <c r="J19"/>
  <c r="G19"/>
  <c r="R19" s="1"/>
  <c r="S19" s="1"/>
  <c r="J17"/>
  <c r="G17"/>
  <c r="R17" s="1"/>
  <c r="S17" s="1"/>
  <c r="J16"/>
  <c r="G16"/>
  <c r="R16" s="1"/>
  <c r="S16" s="1"/>
  <c r="J15"/>
  <c r="G15"/>
  <c r="R15" s="1"/>
  <c r="S15" s="1"/>
  <c r="J14"/>
  <c r="G14"/>
  <c r="R14" s="1"/>
  <c r="S14" s="1"/>
  <c r="J13"/>
  <c r="G13"/>
  <c r="R13" s="1"/>
  <c r="S13" s="1"/>
  <c r="J12"/>
  <c r="G12"/>
  <c r="R12" s="1"/>
  <c r="S12" s="1"/>
  <c r="J11"/>
  <c r="G11"/>
  <c r="R11" s="1"/>
  <c r="S11" s="1"/>
  <c r="J10"/>
  <c r="G10"/>
  <c r="R10" s="1"/>
  <c r="S10" s="1"/>
  <c r="J9"/>
  <c r="G9"/>
  <c r="R9" s="1"/>
  <c r="S9" s="1"/>
  <c r="J8"/>
  <c r="G8"/>
  <c r="R8" s="1"/>
  <c r="S8" s="1"/>
  <c r="J7"/>
  <c r="G7"/>
  <c r="R7" s="1"/>
  <c r="S7" s="1"/>
</calcChain>
</file>

<file path=xl/sharedStrings.xml><?xml version="1.0" encoding="utf-8"?>
<sst xmlns="http://schemas.openxmlformats.org/spreadsheetml/2006/main" count="346" uniqueCount="140">
  <si>
    <t>№ з/п</t>
  </si>
  <si>
    <t>Назва та адреса обєкту будівництва</t>
  </si>
  <si>
    <t>Нормативний акт, яким передбачено обсяги фінансування у 2016 році(постанови та розпорядження КМУ, накази ЦОВВ, рішення</t>
  </si>
  <si>
    <t>Проектна потужність (відповідних одиниць)</t>
  </si>
  <si>
    <t>Рік початку будівництва</t>
  </si>
  <si>
    <t>Залишок кошторисної вартості обєкта згідно проектної документації усього, тис. грн.</t>
  </si>
  <si>
    <t>Передбачений обсяг фінансування у 2016 році, тис.грн</t>
  </si>
  <si>
    <t>всього</t>
  </si>
  <si>
    <t>у тому числі:</t>
  </si>
  <si>
    <t>державний бюджет</t>
  </si>
  <si>
    <t>місцевий бюджет</t>
  </si>
  <si>
    <t>інші джерела</t>
  </si>
  <si>
    <t>Касові видатки, тис. грн.</t>
  </si>
  <si>
    <t>Форма власності (державна, комунальна)</t>
  </si>
  <si>
    <t>станом на 01.01.2016</t>
  </si>
  <si>
    <t>Ступінь будівельної готовності обєкта,%</t>
  </si>
  <si>
    <t>Орієнтовний(фактичний) термін  введення в експлуатацію) місяць</t>
  </si>
  <si>
    <t>Кошторисна вартість обєкта згідно проектної документації усього, тис.грн</t>
  </si>
  <si>
    <t>Ліквідація наслідків підтоплення житлового масиву Тернівка - будівництво дренажного колектору для захисту від підтоплення житлового масиву Тернівка у м.Миколаєві, у т.ч. проектні роботи та експертиза</t>
  </si>
  <si>
    <t>Реконструкція житлового будинку по вул. Айвазовського, 3 у т.ч. проектні роботи та експертиза</t>
  </si>
  <si>
    <t>Рішення ММР від 19.04.16 №4/27 "Про внесення змін в рішення ММР від 28.01.16 №2/26 "Про міський бюджет м.Миколаєва на 2016 р."</t>
  </si>
  <si>
    <t>7 км</t>
  </si>
  <si>
    <t>56 га</t>
  </si>
  <si>
    <t>-</t>
  </si>
  <si>
    <t>комунальна</t>
  </si>
  <si>
    <t>11.2016</t>
  </si>
  <si>
    <t>09.2016</t>
  </si>
  <si>
    <t>12.2016</t>
  </si>
  <si>
    <t>перехідний на 2017</t>
  </si>
  <si>
    <t>Будівництво мереж водовідведення та напірного колектору у мкр.Варварівка ІІ черга, у тому числі виготовлення иа експертиза проектно-кошторисної документації</t>
  </si>
  <si>
    <t>УПРАВЛІННЯ ОСВІТИ ММР</t>
  </si>
  <si>
    <t>УПРАВЛІННЯ У СПРАВАХ ФІЗИЧНОЇ КУЛЬТУРИ І СПОРТУ ММР</t>
  </si>
  <si>
    <t>УПРАВЛІННЯ КУЛЬТУРИ ММР</t>
  </si>
  <si>
    <t>ДЕПАРТАМЕНТ ЖКГ ММР</t>
  </si>
  <si>
    <t>Нове будівництво дитячого дошкільного закладу в мкр. Північний, у т.ч. проектні роботи та експертиза</t>
  </si>
  <si>
    <t>Реконструкція покрівлі ДНЗ №67 по пр. Миру, 7/1 у м.Миколаєві, у т.ч. проектно-вишукувальні роботи та експертиза робочого проекту</t>
  </si>
  <si>
    <t>Будівництво спортивної зали економічного ліцею №1 по вул.Артема, 9 у м.Миколаєві, у т.ч. проектно-вишукувальні роботи та експертиза</t>
  </si>
  <si>
    <t>Нове будівництво котельні  ЗОШ № 45 по вул.4-ій Поздовжній, 58, у м.Миколаєві, в т.ч. проектно-вишукувальні роботи та експертиза</t>
  </si>
  <si>
    <t>Реконструкція покрівлі ЗОШ №64 по вул.Архітектора Старова, 6-Г у м.Миколаєві, у т.ч. проектно-вишукувальні роботи та експертиза</t>
  </si>
  <si>
    <t>Реконструкція покрівлі ЗОШ №54 по пр.Корабелів, 10-б в м.Миколаєві, у т.ч. проектно-вишукувальні роботи та експертиза</t>
  </si>
  <si>
    <t>Реконструкція покрівлі ЗОШ №40 по вул.Металургів, 97/1  у м.Миколаєві, у т.ч. проектно-вишукувальні роботи та експертиза</t>
  </si>
  <si>
    <t>Реконструкція прибудови до ЗОШ №22 по вул.Робочая,8 у м. Миколаєві, у т.ч. проектно-вишукувальні роботи та експертиза</t>
  </si>
  <si>
    <t>Реконструкція покрівлі ЗОШ №20 по вул.Космонавтів,70 в м. Миколаєві, у т.ч. проектно-вишукувальні роботи та експертиза</t>
  </si>
  <si>
    <t>Реконструкція спортивного майданчику ЗОШ № 44 по вул. Знаменська,2 у м.Миколаєві, у т.ч. проектно-вишукувальні роботи та експертиза</t>
  </si>
  <si>
    <t>Реставрація (протиаварійні роботи) Першої Української гімназії ім. М. Аркаса по вул. Нікольській, 34 в м. Миколаєві, в т.ч. проектні роботи та експертиза</t>
  </si>
  <si>
    <t>Будівництво трансорматорної підстанції для електропостачання Центрального міського стадіону по вул. Спортивній, 1/1 в м. Миколаєві, у т.ч. проектні роботи та експертиза</t>
  </si>
  <si>
    <t>Будівництво тренувального футбольного поля з облаштуванням пісочно-тирсового покриття Центрального міського стадіону по вул. Спортивній, 1/1 в м. Миколаєві, у т.ч. проектні роботи та експертиза</t>
  </si>
  <si>
    <t>Реставрація фасадів та даху будівлі Миколаївської спеціалізованої дитячо-юнацької спортивної школи олімпійського резерву з фехтування по вул. Пушкінській, 11 в м. Миколаєві, у т.ч. проектні роботи та експертиза</t>
  </si>
  <si>
    <t>Реконструкція елінгу №1 ДЮСШ №2 з надбудовою спортивного залу за адресою: вул. Спортивна, 11, у т.ч. проектні роботи та експертиза</t>
  </si>
  <si>
    <t>Реконструкція адміністративної будівлі Центрального міського стадіону по вул. Спортивній, 1/1 в м. Миколаєві, у т.ч. проектні роботи та експертиза</t>
  </si>
  <si>
    <t>Реконструкція нежитлових приміщень по вул.Спаській, 23/1  під дитячу художню школу,  в т.ч. проектно-вишукувальні роботи та експертиза</t>
  </si>
  <si>
    <t>Реконструкція нежитлового приміщення по пров. Прорізному, 21  під дитячу музичну школу №6, в т.ч. проектно-вишукувальні роботи та експертиза (1 етап)</t>
  </si>
  <si>
    <t>Реконструкція господарчого приміщення під сантехвузол з підведенням інженерних ко-мунікацій: систем водопос-тачання та водовідведення в Малокорениському будинку культури за адресою: вул. Клубна,10 м.Миколаїв, у т.ч .розроблення проектно-кошторисної документації та експертиза</t>
  </si>
  <si>
    <t>Реконструкція концертної зали ММПК "Молодіж-ний"  з облаштуванням допоміжних приміщень та котельної , в т.ч. проектно-вишукувальні роботи та експертиза - виготовлення проекту</t>
  </si>
  <si>
    <t>Реставрація пам'ятки історії місцевого значення, в якій навчався Ш.Кобер - (Дитяча музична школа №8), в т.ч. проектно-вишукувальні роботи та експертиза (першочергові протиаварійні роботи)</t>
  </si>
  <si>
    <t>Будівництво водопроводу у мкр. Тернівка м. Миколаєва, у т.ч. корегування та експертиза проектно-кошторисної документації</t>
  </si>
  <si>
    <t>Нове будівництво кладовища  по Херсонському шосе ,112 в м. Миколаєві 1 черга, у т.ч. проектні роботи та експертиза</t>
  </si>
  <si>
    <t>Нове будівництво тролейбусної лінії по вул. Лазурній та вул. Озерній у м. Миколаєві у т.ч. проектні роботи та експертиза</t>
  </si>
  <si>
    <t>Будівництво мереж вуличного освітлення перегону, між вул. Маячною - вул. Менделєєва в м.Миколаєві, у тому числі коригування та експертиза проектно-кошторисної документації</t>
  </si>
  <si>
    <t>-"-</t>
  </si>
  <si>
    <t>06.2016</t>
  </si>
  <si>
    <t>1368,23 м2</t>
  </si>
  <si>
    <t>2х630 кВа</t>
  </si>
  <si>
    <t>280 місць</t>
  </si>
  <si>
    <t>994,2 м2 покрівлі</t>
  </si>
  <si>
    <t>690,45 м2 заг. Площі</t>
  </si>
  <si>
    <t>0,48 МВт</t>
  </si>
  <si>
    <t>670,9 м2 покрівлі</t>
  </si>
  <si>
    <t>6232 м2 покрівлі</t>
  </si>
  <si>
    <t>2384,8 м2 покрівлі</t>
  </si>
  <si>
    <t>2407,98 м2 заг. Площі</t>
  </si>
  <si>
    <t>366,2 м2 покрівлі</t>
  </si>
  <si>
    <t>1092 м2</t>
  </si>
  <si>
    <t>276,1 м2 покрівлі</t>
  </si>
  <si>
    <t>596,06 м2 будівлі</t>
  </si>
  <si>
    <t>552 м2 будівлі</t>
  </si>
  <si>
    <t>903,3 м2 будівлі</t>
  </si>
  <si>
    <t>1224,2 м2 заг. Площі</t>
  </si>
  <si>
    <t>823 м2 заг. Площі</t>
  </si>
  <si>
    <t>78,97 м2 госп.приміщень</t>
  </si>
  <si>
    <t>2356 м2</t>
  </si>
  <si>
    <t>1426 м2 заг.площі</t>
  </si>
  <si>
    <t>3 км</t>
  </si>
  <si>
    <t>2760 м</t>
  </si>
  <si>
    <t>400 п.м. напорн. Колектору</t>
  </si>
  <si>
    <t xml:space="preserve">      Реконструкція диспетчерського обладнання  ліфтів багатоповерхових будинків у місті Миколаєві, Корабельний район (ІІ черга), у т.ч. проектні роботи та експертиза</t>
  </si>
  <si>
    <t xml:space="preserve">      Реконструкція диспетчерського обладнання 59 ліфтів багатоповерхових будинків у місті Миколаєві, Інгульський район (І черга), у т.ч. проектні роботи та експертиза</t>
  </si>
  <si>
    <t>Ліквідація  підтоплення Широкої Балки, будівництво дренажного колектору,у т.ч. корегування та експертиза проектно-кошторисної документації</t>
  </si>
  <si>
    <t>Будівництво дитячого спортивного майданчика на розі вулиць 5-ї та 2-ї Ялтинської у мікрорайоні Ялти в м. Миколаєві</t>
  </si>
  <si>
    <t>Будівництво   радіофікованої АСУДР(ІІ черга)(світлофорні об’єкти), у тому числі виготовлення та експертиза проектно-кошторисної документації</t>
  </si>
  <si>
    <t>Будівництво берегоукріплювальних споруд уздовж р. Південний Буг в районі старого кладовища в мкр. Соляні (вул. Берегова), у тому числі корегування проекту та експертиза</t>
  </si>
  <si>
    <t>Будівництво системи водопостачання з підземних джерел у мкр. Варварівка, у т. ч. проект та експертиза</t>
  </si>
  <si>
    <t>Реконструкція будівлі по вул. Нагірній, 73-а в м. Миколаєві, у т.ч. проектні роботи та експертиза</t>
  </si>
  <si>
    <t>Реконструкція скверу «Пролетарський», обмеженого вул. Адміральською, 1 – ю Слобідською, Нікольською, Інженерною, в Центральному районі м. Миколаєва,  у тому числі корегування проекту та експертиза</t>
  </si>
  <si>
    <t>2,248 км (14,4 га)</t>
  </si>
  <si>
    <t>132 м</t>
  </si>
  <si>
    <t>1 об'єкт</t>
  </si>
  <si>
    <t>24036 м2</t>
  </si>
  <si>
    <t>1 майданчик</t>
  </si>
  <si>
    <t>59 ліфтів</t>
  </si>
  <si>
    <t>64 ліфта</t>
  </si>
  <si>
    <t>1 будинок</t>
  </si>
  <si>
    <t>29 с/о</t>
  </si>
  <si>
    <t>1172 м.п</t>
  </si>
  <si>
    <t>2016</t>
  </si>
  <si>
    <t>Будівництво огорожі міського полігону твердих побутових відходів в селищі В.Корениха, у т.ч. проектні роботи та експертиза</t>
  </si>
  <si>
    <t>Будівництво світлофорного об'єкту в м.Миколаєві по вул.Троїцькій  ріг вул.Новозаводської , у т.ч. проектні роботи та експертиза</t>
  </si>
  <si>
    <t>Будівництво світлофорного об'єкту в м.Миколаєві по вул.Херсонське шосе  ріг вул.Новозаводської , у т.ч. проектні роботи та експертиза</t>
  </si>
  <si>
    <t>Будівництво світлофорного об'єкту в м.Миколаєві по пр.Миру  ріг вул.Новозаводської , у т.ч. проектні роботи та експертиза</t>
  </si>
  <si>
    <t>Будівництво світлофорного об'єкту в м.Миколаєві по вул.Космонавтів ріг вул.Турбінної , у т.ч. проектні роботи та експертиза</t>
  </si>
  <si>
    <t>Будівництво світлофорного об'єкту в м.Миколаєві по вул.Садовій ріг вул.Кузнецької, у т.ч. проектні роботи та експертиза</t>
  </si>
  <si>
    <t>Реконструкція площі Соборної по вул.Адміральській в м. Миколаєві, у т.ч. проектні роботи та експертиза</t>
  </si>
  <si>
    <t>Реконструкція фонтану в сквері біля будівлі облдержадміністрації по вул.Адміральській в м. Миколаєві, у т.ч. проектні роботи та експертиза</t>
  </si>
  <si>
    <t>Реставрація житлового будинку по вул.Артилерійській,5 у м.Миколаєві,у т.ч. проектні роботи та експертиза</t>
  </si>
  <si>
    <t>Реставрація житлового будинку по вул.Нікольській,57 у м.Миколаєві,у т.ч. проектні роботи та експертиза</t>
  </si>
  <si>
    <t>Реставрація пам’ятки архітектури та гідрологічної пам’ятки природи місцевого значення "Турецький фонтан" у м. Миколаєві, у т.ч. проектні роботи та експертиза</t>
  </si>
  <si>
    <t>1 с/о</t>
  </si>
  <si>
    <t xml:space="preserve">Нове будівництво ІІ черги водопроводу в мкр. Тернівка м.Миколаєва, у т.ч. проектні роботи та експертиза </t>
  </si>
  <si>
    <t>2424,45 м</t>
  </si>
  <si>
    <t>2190 м.п.</t>
  </si>
  <si>
    <t>потребує коригування та додаткових коштів</t>
  </si>
  <si>
    <t>Будівництво другої черги каналізаційної мережі в Зализничному селищі міста Миколаєва, у т.ч. корегування ПКД та експертиза</t>
  </si>
  <si>
    <t>Реконструкція світлофорного об'єкту в м.Миколаєві по вул.В.Морській ріг вул.Садової, у т.ч. проектні роботи та експертиза</t>
  </si>
  <si>
    <t>Реконструкція фонтану в Аркасівському сквері по вул. Пушкінській ріг вул. Адміральської в Центральному районі м. Миколаєва, у т.ч. проетні роботи та експертиза</t>
  </si>
  <si>
    <r>
      <t>Реконструкція адміністративної будівлі з прилеглою територією на території парку-пам</t>
    </r>
    <r>
      <rPr>
        <sz val="12"/>
        <color indexed="8"/>
        <rFont val="Calibri"/>
        <family val="2"/>
        <charset val="204"/>
      </rPr>
      <t>'</t>
    </r>
    <r>
      <rPr>
        <sz val="12"/>
        <color indexed="8"/>
        <rFont val="Times New Roman"/>
        <family val="1"/>
        <charset val="204"/>
      </rPr>
      <t>ятки  садово-паркового мистецтва "Перемоги" в Центральному районі м. Миколаєва, у т.ч. проектні роботи та експертиза</t>
    </r>
  </si>
  <si>
    <t>Рішення ММР від 28.01.16 №2/26 "Про міський бюджет м.Миколаєва на 2016 р." зі змінами</t>
  </si>
  <si>
    <t>станом на 01.01.2017</t>
  </si>
  <si>
    <t>Перелік та стан реалізації проектів, що фінансуються за рахунок державного та місцевих бюджетів станом на 01.01.2017 року</t>
  </si>
  <si>
    <t>Підрядна організація</t>
  </si>
  <si>
    <t>ТОВ "Миколаївміськбуд"</t>
  </si>
  <si>
    <t>ТОВ "Миколаївпромбудмонтаж"</t>
  </si>
  <si>
    <t>БК "Миколаївміськбуд"</t>
  </si>
  <si>
    <t>ТОВ "Центрліфт"</t>
  </si>
  <si>
    <t>ДБК-ПРОЕКТ</t>
  </si>
  <si>
    <t>КСМЕП</t>
  </si>
  <si>
    <t>ПП Зодчий</t>
  </si>
  <si>
    <t>ФОП Бойко</t>
  </si>
  <si>
    <t>ТОВ Віктехнології</t>
  </si>
  <si>
    <t>ТОВ Вікпроект</t>
  </si>
  <si>
    <t>ТОВ "Светолюкс-Електромонтаж"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</si>
</sst>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#,##0.0"/>
  </numFmts>
  <fonts count="14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>
      <alignment vertical="top"/>
    </xf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/>
    <xf numFmtId="0" fontId="10" fillId="0" borderId="0" xfId="0" applyFont="1" applyFill="1" applyAlignment="1">
      <alignment horizontal="center" vertical="center" wrapText="1"/>
    </xf>
    <xf numFmtId="166" fontId="5" fillId="0" borderId="1" xfId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 applyBorder="1"/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4"/>
  <sheetViews>
    <sheetView tabSelected="1" topLeftCell="A5" zoomScale="57" zoomScaleNormal="57" workbookViewId="0">
      <selection activeCell="N36" sqref="N36"/>
    </sheetView>
  </sheetViews>
  <sheetFormatPr defaultRowHeight="15.75"/>
  <cols>
    <col min="1" max="1" width="4.42578125" style="24" customWidth="1"/>
    <col min="2" max="2" width="34.28515625" style="39" customWidth="1"/>
    <col min="3" max="3" width="22.5703125" style="24" customWidth="1"/>
    <col min="4" max="4" width="10.7109375" style="25" customWidth="1"/>
    <col min="5" max="5" width="9.140625" style="25"/>
    <col min="6" max="6" width="12.28515625" style="25" customWidth="1"/>
    <col min="7" max="7" width="12.7109375" style="25" customWidth="1"/>
    <col min="8" max="8" width="12.28515625" style="25" customWidth="1"/>
    <col min="9" max="9" width="10" style="25" customWidth="1"/>
    <col min="10" max="10" width="12.5703125" style="25" customWidth="1"/>
    <col min="11" max="11" width="10.42578125" style="25" customWidth="1"/>
    <col min="12" max="12" width="13.42578125" style="25" bestFit="1" customWidth="1"/>
    <col min="13" max="13" width="9.140625" style="25"/>
    <col min="14" max="14" width="10.7109375" style="25" customWidth="1"/>
    <col min="15" max="15" width="11.42578125" style="25" customWidth="1"/>
    <col min="16" max="16" width="13.140625" style="25" customWidth="1"/>
    <col min="17" max="17" width="18" style="25" hidden="1" customWidth="1"/>
    <col min="18" max="18" width="13" style="25" customWidth="1"/>
    <col min="19" max="19" width="13.5703125" style="25" customWidth="1"/>
    <col min="20" max="20" width="13.42578125" style="25" customWidth="1"/>
    <col min="21" max="21" width="14.42578125" style="3" customWidth="1"/>
  </cols>
  <sheetData>
    <row r="1" spans="1:21">
      <c r="A1" s="52" t="s">
        <v>127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4"/>
    </row>
    <row r="2" spans="1:21" s="1" customFormat="1" ht="15" customHeight="1">
      <c r="A2" s="55" t="s">
        <v>0</v>
      </c>
      <c r="B2" s="56" t="s">
        <v>1</v>
      </c>
      <c r="C2" s="55" t="s">
        <v>2</v>
      </c>
      <c r="D2" s="45" t="s">
        <v>3</v>
      </c>
      <c r="E2" s="45" t="s">
        <v>4</v>
      </c>
      <c r="F2" s="49" t="s">
        <v>17</v>
      </c>
      <c r="G2" s="45" t="s">
        <v>5</v>
      </c>
      <c r="H2" s="45" t="s">
        <v>6</v>
      </c>
      <c r="I2" s="45"/>
      <c r="J2" s="45"/>
      <c r="K2" s="45"/>
      <c r="L2" s="45" t="s">
        <v>12</v>
      </c>
      <c r="M2" s="45"/>
      <c r="N2" s="45"/>
      <c r="O2" s="45"/>
      <c r="P2" s="49" t="s">
        <v>128</v>
      </c>
      <c r="Q2" s="45" t="s">
        <v>13</v>
      </c>
      <c r="R2" s="45" t="s">
        <v>15</v>
      </c>
      <c r="S2" s="45"/>
      <c r="T2" s="45" t="s">
        <v>16</v>
      </c>
      <c r="U2" s="3"/>
    </row>
    <row r="3" spans="1:21" s="1" customFormat="1" ht="45" customHeight="1">
      <c r="A3" s="55"/>
      <c r="B3" s="57"/>
      <c r="C3" s="55"/>
      <c r="D3" s="45"/>
      <c r="E3" s="45"/>
      <c r="F3" s="50"/>
      <c r="G3" s="45"/>
      <c r="H3" s="45" t="s">
        <v>7</v>
      </c>
      <c r="I3" s="45" t="s">
        <v>8</v>
      </c>
      <c r="J3" s="45"/>
      <c r="K3" s="45"/>
      <c r="L3" s="45" t="s">
        <v>7</v>
      </c>
      <c r="M3" s="45" t="s">
        <v>8</v>
      </c>
      <c r="N3" s="45"/>
      <c r="O3" s="45"/>
      <c r="P3" s="50"/>
      <c r="Q3" s="45"/>
      <c r="R3" s="45"/>
      <c r="S3" s="45"/>
      <c r="T3" s="45"/>
      <c r="U3" s="3"/>
    </row>
    <row r="4" spans="1:21" s="1" customFormat="1" ht="89.25" customHeight="1">
      <c r="A4" s="55"/>
      <c r="B4" s="58"/>
      <c r="C4" s="55"/>
      <c r="D4" s="45"/>
      <c r="E4" s="45"/>
      <c r="F4" s="51"/>
      <c r="G4" s="45"/>
      <c r="H4" s="45"/>
      <c r="I4" s="38" t="s">
        <v>9</v>
      </c>
      <c r="J4" s="38" t="s">
        <v>10</v>
      </c>
      <c r="K4" s="38" t="s">
        <v>11</v>
      </c>
      <c r="L4" s="45"/>
      <c r="M4" s="38" t="s">
        <v>9</v>
      </c>
      <c r="N4" s="38" t="s">
        <v>10</v>
      </c>
      <c r="O4" s="38" t="s">
        <v>11</v>
      </c>
      <c r="P4" s="51"/>
      <c r="Q4" s="45"/>
      <c r="R4" s="38" t="s">
        <v>14</v>
      </c>
      <c r="S4" s="38" t="s">
        <v>126</v>
      </c>
      <c r="T4" s="45"/>
      <c r="U4" s="3"/>
    </row>
    <row r="5" spans="1:21" s="1" customFormat="1" ht="15.75" customHeight="1">
      <c r="A5" s="36">
        <v>1</v>
      </c>
      <c r="B5" s="7">
        <v>2</v>
      </c>
      <c r="C5" s="36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  <c r="K5" s="38">
        <v>11</v>
      </c>
      <c r="L5" s="38">
        <v>12</v>
      </c>
      <c r="M5" s="38">
        <v>13</v>
      </c>
      <c r="N5" s="38">
        <v>14</v>
      </c>
      <c r="O5" s="38">
        <v>15</v>
      </c>
      <c r="P5" s="42">
        <v>16</v>
      </c>
      <c r="Q5" s="38">
        <v>16</v>
      </c>
      <c r="R5" s="38">
        <v>17</v>
      </c>
      <c r="S5" s="38">
        <v>18</v>
      </c>
      <c r="T5" s="38">
        <v>19</v>
      </c>
      <c r="U5" s="3"/>
    </row>
    <row r="6" spans="1:21" hidden="1">
      <c r="A6" s="46" t="s">
        <v>30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</row>
    <row r="7" spans="1:21" ht="126" hidden="1">
      <c r="A7" s="15">
        <v>1</v>
      </c>
      <c r="B7" s="37" t="s">
        <v>34</v>
      </c>
      <c r="C7" s="36" t="s">
        <v>20</v>
      </c>
      <c r="D7" s="38" t="s">
        <v>63</v>
      </c>
      <c r="E7" s="38">
        <v>2016</v>
      </c>
      <c r="F7" s="16">
        <v>66378.729000000007</v>
      </c>
      <c r="G7" s="17">
        <f>F7-533.0056</f>
        <v>65845.723400000003</v>
      </c>
      <c r="H7" s="17">
        <v>2000</v>
      </c>
      <c r="I7" s="17"/>
      <c r="J7" s="17">
        <f>H7</f>
        <v>2000</v>
      </c>
      <c r="K7" s="38"/>
      <c r="L7" s="38" t="s">
        <v>23</v>
      </c>
      <c r="M7" s="38" t="s">
        <v>23</v>
      </c>
      <c r="N7" s="38" t="s">
        <v>23</v>
      </c>
      <c r="O7" s="38" t="s">
        <v>23</v>
      </c>
      <c r="P7" s="42"/>
      <c r="Q7" s="38" t="s">
        <v>24</v>
      </c>
      <c r="R7" s="18">
        <f>100-(G7/F7*100)</f>
        <v>0.80297650773036366</v>
      </c>
      <c r="S7" s="18">
        <f>R7</f>
        <v>0.80297650773036366</v>
      </c>
      <c r="T7" s="8" t="s">
        <v>28</v>
      </c>
      <c r="U7" s="5"/>
    </row>
    <row r="8" spans="1:21" ht="78.75" hidden="1">
      <c r="A8" s="15">
        <v>2</v>
      </c>
      <c r="B8" s="37" t="s">
        <v>35</v>
      </c>
      <c r="C8" s="9" t="s">
        <v>59</v>
      </c>
      <c r="D8" s="38" t="s">
        <v>64</v>
      </c>
      <c r="E8" s="38">
        <v>2015</v>
      </c>
      <c r="F8" s="16">
        <v>1382.6130000000001</v>
      </c>
      <c r="G8" s="17">
        <f>F8-1104.20412</f>
        <v>278.40887999999995</v>
      </c>
      <c r="H8" s="17">
        <v>230</v>
      </c>
      <c r="I8" s="17"/>
      <c r="J8" s="17">
        <f t="shared" ref="J8:J14" si="0">H8</f>
        <v>230</v>
      </c>
      <c r="K8" s="38"/>
      <c r="L8" s="38" t="s">
        <v>23</v>
      </c>
      <c r="M8" s="38" t="s">
        <v>23</v>
      </c>
      <c r="N8" s="38" t="s">
        <v>23</v>
      </c>
      <c r="O8" s="38" t="s">
        <v>23</v>
      </c>
      <c r="P8" s="42"/>
      <c r="Q8" s="38" t="s">
        <v>24</v>
      </c>
      <c r="R8" s="18">
        <f t="shared" ref="R8:R17" si="1">100-(G8/F8*100)</f>
        <v>79.863571368126884</v>
      </c>
      <c r="S8" s="18">
        <f t="shared" ref="S8:S29" si="2">R8</f>
        <v>79.863571368126884</v>
      </c>
      <c r="T8" s="8" t="s">
        <v>27</v>
      </c>
    </row>
    <row r="9" spans="1:21" ht="78.75" hidden="1">
      <c r="A9" s="15">
        <v>3</v>
      </c>
      <c r="B9" s="37" t="s">
        <v>36</v>
      </c>
      <c r="C9" s="9" t="s">
        <v>59</v>
      </c>
      <c r="D9" s="38" t="s">
        <v>65</v>
      </c>
      <c r="E9" s="38">
        <v>2015</v>
      </c>
      <c r="F9" s="16">
        <v>7066.3590000000004</v>
      </c>
      <c r="G9" s="17">
        <f>F9-2606.746</f>
        <v>4459.6130000000003</v>
      </c>
      <c r="H9" s="17">
        <v>4957.3590000000004</v>
      </c>
      <c r="I9" s="17"/>
      <c r="J9" s="17">
        <f t="shared" si="0"/>
        <v>4957.3590000000004</v>
      </c>
      <c r="K9" s="38"/>
      <c r="L9" s="38" t="s">
        <v>23</v>
      </c>
      <c r="M9" s="38" t="s">
        <v>23</v>
      </c>
      <c r="N9" s="38" t="s">
        <v>23</v>
      </c>
      <c r="O9" s="38" t="s">
        <v>23</v>
      </c>
      <c r="P9" s="42"/>
      <c r="Q9" s="38" t="s">
        <v>24</v>
      </c>
      <c r="R9" s="18">
        <f t="shared" si="1"/>
        <v>36.889521180568373</v>
      </c>
      <c r="S9" s="18">
        <f t="shared" si="2"/>
        <v>36.889521180568373</v>
      </c>
      <c r="T9" s="8" t="s">
        <v>27</v>
      </c>
    </row>
    <row r="10" spans="1:21" ht="78.75" hidden="1">
      <c r="A10" s="15">
        <v>4</v>
      </c>
      <c r="B10" s="37" t="s">
        <v>37</v>
      </c>
      <c r="C10" s="9" t="s">
        <v>59</v>
      </c>
      <c r="D10" s="38" t="s">
        <v>66</v>
      </c>
      <c r="E10" s="38">
        <v>2016</v>
      </c>
      <c r="F10" s="16">
        <v>6182.03</v>
      </c>
      <c r="G10" s="17">
        <f>F10-171.81656</f>
        <v>6010.2134399999995</v>
      </c>
      <c r="H10" s="17">
        <v>1549.09</v>
      </c>
      <c r="I10" s="17"/>
      <c r="J10" s="17">
        <f t="shared" si="0"/>
        <v>1549.09</v>
      </c>
      <c r="K10" s="38"/>
      <c r="L10" s="38" t="s">
        <v>23</v>
      </c>
      <c r="M10" s="38" t="s">
        <v>23</v>
      </c>
      <c r="N10" s="38" t="s">
        <v>23</v>
      </c>
      <c r="O10" s="38" t="s">
        <v>23</v>
      </c>
      <c r="P10" s="42"/>
      <c r="Q10" s="38" t="s">
        <v>24</v>
      </c>
      <c r="R10" s="18">
        <f t="shared" si="1"/>
        <v>2.7792902978471545</v>
      </c>
      <c r="S10" s="18">
        <f t="shared" si="2"/>
        <v>2.7792902978471545</v>
      </c>
      <c r="T10" s="8" t="s">
        <v>28</v>
      </c>
    </row>
    <row r="11" spans="1:21" ht="78.75" hidden="1">
      <c r="A11" s="15">
        <v>5</v>
      </c>
      <c r="B11" s="37" t="s">
        <v>38</v>
      </c>
      <c r="C11" s="9" t="s">
        <v>59</v>
      </c>
      <c r="D11" s="38" t="s">
        <v>67</v>
      </c>
      <c r="E11" s="38">
        <v>2016</v>
      </c>
      <c r="F11" s="16">
        <v>3310.5230000000001</v>
      </c>
      <c r="G11" s="17">
        <f>F11-14.31181</f>
        <v>3296.21119</v>
      </c>
      <c r="H11" s="17">
        <v>2739.4989999999998</v>
      </c>
      <c r="I11" s="17"/>
      <c r="J11" s="17">
        <f t="shared" si="0"/>
        <v>2739.4989999999998</v>
      </c>
      <c r="K11" s="38"/>
      <c r="L11" s="38" t="s">
        <v>23</v>
      </c>
      <c r="M11" s="38" t="s">
        <v>23</v>
      </c>
      <c r="N11" s="38" t="s">
        <v>23</v>
      </c>
      <c r="O11" s="38" t="s">
        <v>23</v>
      </c>
      <c r="P11" s="42"/>
      <c r="Q11" s="38" t="s">
        <v>24</v>
      </c>
      <c r="R11" s="18">
        <f t="shared" si="1"/>
        <v>0.43231265875512292</v>
      </c>
      <c r="S11" s="18">
        <f t="shared" si="2"/>
        <v>0.43231265875512292</v>
      </c>
      <c r="T11" s="8" t="s">
        <v>28</v>
      </c>
    </row>
    <row r="12" spans="1:21" ht="78.75" hidden="1">
      <c r="A12" s="15">
        <v>6</v>
      </c>
      <c r="B12" s="37" t="s">
        <v>39</v>
      </c>
      <c r="C12" s="9" t="s">
        <v>59</v>
      </c>
      <c r="D12" s="38" t="s">
        <v>68</v>
      </c>
      <c r="E12" s="38">
        <v>2015</v>
      </c>
      <c r="F12" s="16">
        <v>3722.1509999999998</v>
      </c>
      <c r="G12" s="17">
        <f>F12-2796.74568</f>
        <v>925.40531999999985</v>
      </c>
      <c r="H12" s="17">
        <v>680</v>
      </c>
      <c r="I12" s="17"/>
      <c r="J12" s="17">
        <f t="shared" si="0"/>
        <v>680</v>
      </c>
      <c r="K12" s="38"/>
      <c r="L12" s="38" t="s">
        <v>23</v>
      </c>
      <c r="M12" s="38" t="s">
        <v>23</v>
      </c>
      <c r="N12" s="38" t="s">
        <v>23</v>
      </c>
      <c r="O12" s="38" t="s">
        <v>23</v>
      </c>
      <c r="P12" s="42"/>
      <c r="Q12" s="38" t="s">
        <v>24</v>
      </c>
      <c r="R12" s="18">
        <f t="shared" si="1"/>
        <v>75.137888817514394</v>
      </c>
      <c r="S12" s="18">
        <f t="shared" si="2"/>
        <v>75.137888817514394</v>
      </c>
      <c r="T12" s="8" t="s">
        <v>27</v>
      </c>
    </row>
    <row r="13" spans="1:21" ht="78.75" hidden="1">
      <c r="A13" s="15">
        <v>7</v>
      </c>
      <c r="B13" s="37" t="s">
        <v>40</v>
      </c>
      <c r="C13" s="9" t="s">
        <v>59</v>
      </c>
      <c r="D13" s="38" t="s">
        <v>69</v>
      </c>
      <c r="E13" s="38">
        <v>2015</v>
      </c>
      <c r="F13" s="16">
        <v>3041.8420000000001</v>
      </c>
      <c r="G13" s="17">
        <f>F13-1767.90618</f>
        <v>1273.9358200000001</v>
      </c>
      <c r="H13" s="17">
        <v>1256.277</v>
      </c>
      <c r="I13" s="17"/>
      <c r="J13" s="17">
        <f t="shared" si="0"/>
        <v>1256.277</v>
      </c>
      <c r="K13" s="38"/>
      <c r="L13" s="38" t="s">
        <v>23</v>
      </c>
      <c r="M13" s="38" t="s">
        <v>23</v>
      </c>
      <c r="N13" s="38" t="s">
        <v>23</v>
      </c>
      <c r="O13" s="38" t="s">
        <v>23</v>
      </c>
      <c r="P13" s="42"/>
      <c r="Q13" s="38" t="s">
        <v>24</v>
      </c>
      <c r="R13" s="18">
        <f t="shared" si="1"/>
        <v>58.119592667863742</v>
      </c>
      <c r="S13" s="18">
        <f t="shared" si="2"/>
        <v>58.119592667863742</v>
      </c>
      <c r="T13" s="8" t="s">
        <v>27</v>
      </c>
    </row>
    <row r="14" spans="1:21" ht="78.75" hidden="1">
      <c r="A14" s="15">
        <v>8</v>
      </c>
      <c r="B14" s="37" t="s">
        <v>41</v>
      </c>
      <c r="C14" s="9" t="s">
        <v>59</v>
      </c>
      <c r="D14" s="38" t="s">
        <v>70</v>
      </c>
      <c r="E14" s="38"/>
      <c r="F14" s="16">
        <v>20154.991000000002</v>
      </c>
      <c r="G14" s="17">
        <f>F14</f>
        <v>20154.991000000002</v>
      </c>
      <c r="H14" s="17">
        <v>400</v>
      </c>
      <c r="I14" s="17"/>
      <c r="J14" s="17">
        <f t="shared" si="0"/>
        <v>400</v>
      </c>
      <c r="K14" s="38"/>
      <c r="L14" s="38" t="s">
        <v>23</v>
      </c>
      <c r="M14" s="38" t="s">
        <v>23</v>
      </c>
      <c r="N14" s="38" t="s">
        <v>23</v>
      </c>
      <c r="O14" s="38" t="s">
        <v>23</v>
      </c>
      <c r="P14" s="42"/>
      <c r="Q14" s="38" t="s">
        <v>24</v>
      </c>
      <c r="R14" s="18">
        <f t="shared" si="1"/>
        <v>0</v>
      </c>
      <c r="S14" s="18">
        <f t="shared" si="2"/>
        <v>0</v>
      </c>
      <c r="T14" s="8" t="s">
        <v>28</v>
      </c>
    </row>
    <row r="15" spans="1:21" ht="78.75" hidden="1">
      <c r="A15" s="36">
        <v>9</v>
      </c>
      <c r="B15" s="7" t="s">
        <v>42</v>
      </c>
      <c r="C15" s="9" t="s">
        <v>59</v>
      </c>
      <c r="D15" s="38" t="s">
        <v>71</v>
      </c>
      <c r="E15" s="38">
        <v>2014</v>
      </c>
      <c r="F15" s="16">
        <v>790.62</v>
      </c>
      <c r="G15" s="17">
        <f>F15-445.05814</f>
        <v>345.56186000000002</v>
      </c>
      <c r="H15" s="17">
        <v>100</v>
      </c>
      <c r="I15" s="17"/>
      <c r="J15" s="17">
        <f>H15</f>
        <v>100</v>
      </c>
      <c r="K15" s="38"/>
      <c r="L15" s="38" t="s">
        <v>23</v>
      </c>
      <c r="M15" s="38" t="s">
        <v>23</v>
      </c>
      <c r="N15" s="38" t="s">
        <v>23</v>
      </c>
      <c r="O15" s="38" t="s">
        <v>23</v>
      </c>
      <c r="P15" s="42"/>
      <c r="Q15" s="38" t="s">
        <v>24</v>
      </c>
      <c r="R15" s="18">
        <f t="shared" si="1"/>
        <v>56.292294654827849</v>
      </c>
      <c r="S15" s="18">
        <f t="shared" si="2"/>
        <v>56.292294654827849</v>
      </c>
      <c r="T15" s="8" t="s">
        <v>60</v>
      </c>
    </row>
    <row r="16" spans="1:21" ht="78.75" hidden="1">
      <c r="A16" s="15">
        <v>10</v>
      </c>
      <c r="B16" s="37" t="s">
        <v>43</v>
      </c>
      <c r="C16" s="9" t="s">
        <v>59</v>
      </c>
      <c r="D16" s="38" t="s">
        <v>72</v>
      </c>
      <c r="E16" s="38"/>
      <c r="F16" s="16">
        <v>2500</v>
      </c>
      <c r="G16" s="17">
        <f>F16</f>
        <v>2500</v>
      </c>
      <c r="H16" s="17">
        <v>200</v>
      </c>
      <c r="I16" s="17"/>
      <c r="J16" s="17">
        <f>H16</f>
        <v>200</v>
      </c>
      <c r="K16" s="38"/>
      <c r="L16" s="38" t="s">
        <v>23</v>
      </c>
      <c r="M16" s="38" t="s">
        <v>23</v>
      </c>
      <c r="N16" s="38" t="s">
        <v>23</v>
      </c>
      <c r="O16" s="38" t="s">
        <v>23</v>
      </c>
      <c r="P16" s="42"/>
      <c r="Q16" s="38" t="s">
        <v>24</v>
      </c>
      <c r="R16" s="18">
        <f t="shared" si="1"/>
        <v>0</v>
      </c>
      <c r="S16" s="18">
        <f t="shared" si="2"/>
        <v>0</v>
      </c>
      <c r="T16" s="8" t="s">
        <v>28</v>
      </c>
    </row>
    <row r="17" spans="1:21" ht="94.5" hidden="1">
      <c r="A17" s="15">
        <v>11</v>
      </c>
      <c r="B17" s="37" t="s">
        <v>44</v>
      </c>
      <c r="C17" s="9" t="s">
        <v>59</v>
      </c>
      <c r="D17" s="38" t="s">
        <v>73</v>
      </c>
      <c r="E17" s="38">
        <v>2016</v>
      </c>
      <c r="F17" s="16">
        <v>1572.79</v>
      </c>
      <c r="G17" s="17">
        <f>F17</f>
        <v>1572.79</v>
      </c>
      <c r="H17" s="17">
        <v>1511.434</v>
      </c>
      <c r="I17" s="17"/>
      <c r="J17" s="17">
        <f>H17</f>
        <v>1511.434</v>
      </c>
      <c r="K17" s="38"/>
      <c r="L17" s="38" t="s">
        <v>23</v>
      </c>
      <c r="M17" s="38" t="s">
        <v>23</v>
      </c>
      <c r="N17" s="38" t="s">
        <v>23</v>
      </c>
      <c r="O17" s="38" t="s">
        <v>23</v>
      </c>
      <c r="P17" s="42"/>
      <c r="Q17" s="38" t="s">
        <v>24</v>
      </c>
      <c r="R17" s="18">
        <f t="shared" si="1"/>
        <v>0</v>
      </c>
      <c r="S17" s="18">
        <f t="shared" si="2"/>
        <v>0</v>
      </c>
      <c r="T17" s="8" t="s">
        <v>26</v>
      </c>
    </row>
    <row r="18" spans="1:21" hidden="1">
      <c r="A18" s="46" t="s">
        <v>31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/>
    </row>
    <row r="19" spans="1:21" ht="126" hidden="1">
      <c r="A19" s="15">
        <v>12</v>
      </c>
      <c r="B19" s="37" t="s">
        <v>45</v>
      </c>
      <c r="C19" s="36" t="s">
        <v>20</v>
      </c>
      <c r="D19" s="38" t="s">
        <v>62</v>
      </c>
      <c r="E19" s="38">
        <v>2016</v>
      </c>
      <c r="F19" s="16">
        <v>6360.1819999999998</v>
      </c>
      <c r="G19" s="17">
        <f>F19-7.232</f>
        <v>6352.95</v>
      </c>
      <c r="H19" s="17">
        <v>6352.95</v>
      </c>
      <c r="I19" s="17"/>
      <c r="J19" s="17">
        <f>H19</f>
        <v>6352.95</v>
      </c>
      <c r="K19" s="38"/>
      <c r="L19" s="38" t="s">
        <v>23</v>
      </c>
      <c r="M19" s="38" t="s">
        <v>23</v>
      </c>
      <c r="N19" s="38" t="s">
        <v>23</v>
      </c>
      <c r="O19" s="38" t="s">
        <v>23</v>
      </c>
      <c r="P19" s="42"/>
      <c r="Q19" s="38" t="s">
        <v>24</v>
      </c>
      <c r="R19" s="18">
        <f>100-(G19/F19*100)</f>
        <v>0.11370743793180793</v>
      </c>
      <c r="S19" s="18">
        <f t="shared" si="2"/>
        <v>0.11370743793180793</v>
      </c>
      <c r="T19" s="8" t="s">
        <v>27</v>
      </c>
    </row>
    <row r="20" spans="1:21" ht="126" hidden="1">
      <c r="A20" s="15">
        <v>13</v>
      </c>
      <c r="B20" s="37" t="s">
        <v>46</v>
      </c>
      <c r="C20" s="9" t="s">
        <v>59</v>
      </c>
      <c r="D20" s="38"/>
      <c r="E20" s="38"/>
      <c r="F20" s="16">
        <v>2000</v>
      </c>
      <c r="G20" s="17">
        <f>F20</f>
        <v>2000</v>
      </c>
      <c r="H20" s="17">
        <v>2000</v>
      </c>
      <c r="I20" s="17"/>
      <c r="J20" s="17">
        <f>H20</f>
        <v>2000</v>
      </c>
      <c r="K20" s="38"/>
      <c r="L20" s="38" t="s">
        <v>23</v>
      </c>
      <c r="M20" s="38" t="s">
        <v>23</v>
      </c>
      <c r="N20" s="38" t="s">
        <v>23</v>
      </c>
      <c r="O20" s="38" t="s">
        <v>23</v>
      </c>
      <c r="P20" s="42"/>
      <c r="Q20" s="38" t="s">
        <v>24</v>
      </c>
      <c r="R20" s="18">
        <f>100-(G20/F20*100)</f>
        <v>0</v>
      </c>
      <c r="S20" s="18">
        <f t="shared" si="2"/>
        <v>0</v>
      </c>
      <c r="T20" s="8" t="s">
        <v>28</v>
      </c>
    </row>
    <row r="21" spans="1:21" ht="126" hidden="1">
      <c r="A21" s="15">
        <v>14</v>
      </c>
      <c r="B21" s="37" t="s">
        <v>47</v>
      </c>
      <c r="C21" s="9" t="s">
        <v>59</v>
      </c>
      <c r="D21" s="38" t="s">
        <v>74</v>
      </c>
      <c r="E21" s="38">
        <v>2016</v>
      </c>
      <c r="F21" s="16">
        <v>890.87199999999996</v>
      </c>
      <c r="G21" s="17">
        <f>F21</f>
        <v>890.87199999999996</v>
      </c>
      <c r="H21" s="17">
        <v>890.87199999999996</v>
      </c>
      <c r="I21" s="17"/>
      <c r="J21" s="17">
        <f>H21</f>
        <v>890.87199999999996</v>
      </c>
      <c r="K21" s="38"/>
      <c r="L21" s="38" t="s">
        <v>23</v>
      </c>
      <c r="M21" s="38" t="s">
        <v>23</v>
      </c>
      <c r="N21" s="38" t="s">
        <v>23</v>
      </c>
      <c r="O21" s="38" t="s">
        <v>23</v>
      </c>
      <c r="P21" s="42"/>
      <c r="Q21" s="38" t="s">
        <v>24</v>
      </c>
      <c r="R21" s="18">
        <f>100-(G21/F21*100)</f>
        <v>0</v>
      </c>
      <c r="S21" s="18">
        <f t="shared" si="2"/>
        <v>0</v>
      </c>
      <c r="T21" s="8" t="s">
        <v>27</v>
      </c>
    </row>
    <row r="22" spans="1:21" ht="78.75" hidden="1">
      <c r="A22" s="15">
        <v>15</v>
      </c>
      <c r="B22" s="37" t="s">
        <v>48</v>
      </c>
      <c r="C22" s="9" t="s">
        <v>59</v>
      </c>
      <c r="D22" s="38" t="s">
        <v>75</v>
      </c>
      <c r="E22" s="38"/>
      <c r="F22" s="16">
        <v>3514.2240000000002</v>
      </c>
      <c r="G22" s="17">
        <f>F22-112.974</f>
        <v>3401.25</v>
      </c>
      <c r="H22" s="17">
        <v>119.169</v>
      </c>
      <c r="I22" s="17"/>
      <c r="J22" s="17">
        <f>H22</f>
        <v>119.169</v>
      </c>
      <c r="K22" s="38"/>
      <c r="L22" s="38" t="s">
        <v>23</v>
      </c>
      <c r="M22" s="38" t="s">
        <v>23</v>
      </c>
      <c r="N22" s="38" t="s">
        <v>23</v>
      </c>
      <c r="O22" s="38" t="s">
        <v>23</v>
      </c>
      <c r="P22" s="42"/>
      <c r="Q22" s="38" t="s">
        <v>24</v>
      </c>
      <c r="R22" s="18">
        <f>100-(G22/F22*100)</f>
        <v>3.2147637714613637</v>
      </c>
      <c r="S22" s="18">
        <f t="shared" si="2"/>
        <v>3.2147637714613637</v>
      </c>
      <c r="T22" s="8" t="s">
        <v>28</v>
      </c>
    </row>
    <row r="23" spans="1:21" s="4" customFormat="1" ht="78.75" hidden="1">
      <c r="A23" s="19">
        <v>16</v>
      </c>
      <c r="B23" s="10" t="s">
        <v>49</v>
      </c>
      <c r="C23" s="11" t="s">
        <v>59</v>
      </c>
      <c r="D23" s="12" t="s">
        <v>76</v>
      </c>
      <c r="E23" s="12"/>
      <c r="F23" s="20">
        <v>17121.043000000001</v>
      </c>
      <c r="G23" s="21">
        <f>F23-281.30289</f>
        <v>16839.740110000002</v>
      </c>
      <c r="H23" s="21">
        <f>3763.944-2059.7891</f>
        <v>1704.1549</v>
      </c>
      <c r="I23" s="21"/>
      <c r="J23" s="21">
        <f>H23</f>
        <v>1704.1549</v>
      </c>
      <c r="K23" s="12"/>
      <c r="L23" s="12" t="s">
        <v>23</v>
      </c>
      <c r="M23" s="12" t="s">
        <v>23</v>
      </c>
      <c r="N23" s="12" t="s">
        <v>23</v>
      </c>
      <c r="O23" s="12" t="s">
        <v>23</v>
      </c>
      <c r="P23" s="12"/>
      <c r="Q23" s="12" t="s">
        <v>24</v>
      </c>
      <c r="R23" s="22">
        <f>100-(G23/F23*100)</f>
        <v>1.6430242596785689</v>
      </c>
      <c r="S23" s="22">
        <f t="shared" si="2"/>
        <v>1.6430242596785689</v>
      </c>
      <c r="T23" s="13" t="s">
        <v>28</v>
      </c>
      <c r="U23" s="6"/>
    </row>
    <row r="24" spans="1:21" hidden="1">
      <c r="A24" s="46" t="s">
        <v>32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8"/>
    </row>
    <row r="25" spans="1:21" ht="126" hidden="1">
      <c r="A25" s="15">
        <v>17</v>
      </c>
      <c r="B25" s="37" t="s">
        <v>50</v>
      </c>
      <c r="C25" s="36" t="s">
        <v>20</v>
      </c>
      <c r="D25" s="38" t="s">
        <v>77</v>
      </c>
      <c r="E25" s="38"/>
      <c r="F25" s="16">
        <v>10050</v>
      </c>
      <c r="G25" s="17">
        <f>F25-199.99705</f>
        <v>9850.0029500000001</v>
      </c>
      <c r="H25" s="17">
        <v>290</v>
      </c>
      <c r="I25" s="17"/>
      <c r="J25" s="17">
        <f>H25</f>
        <v>290</v>
      </c>
      <c r="K25" s="38"/>
      <c r="L25" s="38" t="s">
        <v>23</v>
      </c>
      <c r="M25" s="38" t="s">
        <v>23</v>
      </c>
      <c r="N25" s="38" t="s">
        <v>23</v>
      </c>
      <c r="O25" s="38" t="s">
        <v>23</v>
      </c>
      <c r="P25" s="42"/>
      <c r="Q25" s="38" t="s">
        <v>24</v>
      </c>
      <c r="R25" s="18">
        <f>100-(G25/F25*100)</f>
        <v>1.9900203980099462</v>
      </c>
      <c r="S25" s="18">
        <f t="shared" si="2"/>
        <v>1.9900203980099462</v>
      </c>
      <c r="T25" s="8" t="s">
        <v>28</v>
      </c>
    </row>
    <row r="26" spans="1:21" ht="94.5" hidden="1">
      <c r="A26" s="15">
        <v>18</v>
      </c>
      <c r="B26" s="37" t="s">
        <v>51</v>
      </c>
      <c r="C26" s="9" t="s">
        <v>59</v>
      </c>
      <c r="D26" s="38" t="s">
        <v>78</v>
      </c>
      <c r="E26" s="38"/>
      <c r="F26" s="16">
        <v>25</v>
      </c>
      <c r="G26" s="17">
        <f>F26</f>
        <v>25</v>
      </c>
      <c r="H26" s="17">
        <v>25</v>
      </c>
      <c r="I26" s="17"/>
      <c r="J26" s="17">
        <f>H26</f>
        <v>25</v>
      </c>
      <c r="K26" s="38"/>
      <c r="L26" s="38" t="s">
        <v>23</v>
      </c>
      <c r="M26" s="38" t="s">
        <v>23</v>
      </c>
      <c r="N26" s="38" t="s">
        <v>23</v>
      </c>
      <c r="O26" s="38" t="s">
        <v>23</v>
      </c>
      <c r="P26" s="42"/>
      <c r="Q26" s="38" t="s">
        <v>24</v>
      </c>
      <c r="R26" s="18">
        <f>100-(G26/F26*100)</f>
        <v>0</v>
      </c>
      <c r="S26" s="18">
        <f t="shared" si="2"/>
        <v>0</v>
      </c>
      <c r="T26" s="8" t="s">
        <v>28</v>
      </c>
    </row>
    <row r="27" spans="1:21" ht="173.25" hidden="1">
      <c r="A27" s="15">
        <v>19</v>
      </c>
      <c r="B27" s="37" t="s">
        <v>52</v>
      </c>
      <c r="C27" s="9" t="s">
        <v>59</v>
      </c>
      <c r="D27" s="38" t="s">
        <v>79</v>
      </c>
      <c r="E27" s="38">
        <v>2015</v>
      </c>
      <c r="F27" s="16">
        <v>340</v>
      </c>
      <c r="G27" s="17">
        <f>F27</f>
        <v>340</v>
      </c>
      <c r="H27" s="17">
        <v>340</v>
      </c>
      <c r="I27" s="17"/>
      <c r="J27" s="17">
        <f>H27</f>
        <v>340</v>
      </c>
      <c r="K27" s="38"/>
      <c r="L27" s="38" t="s">
        <v>23</v>
      </c>
      <c r="M27" s="38" t="s">
        <v>23</v>
      </c>
      <c r="N27" s="38" t="s">
        <v>23</v>
      </c>
      <c r="O27" s="38" t="s">
        <v>23</v>
      </c>
      <c r="P27" s="42"/>
      <c r="Q27" s="38" t="s">
        <v>24</v>
      </c>
      <c r="R27" s="18">
        <f>100-(G27/F27*100)</f>
        <v>0</v>
      </c>
      <c r="S27" s="18">
        <f t="shared" si="2"/>
        <v>0</v>
      </c>
      <c r="T27" s="8" t="s">
        <v>27</v>
      </c>
    </row>
    <row r="28" spans="1:21" ht="110.25" hidden="1">
      <c r="A28" s="15">
        <v>20</v>
      </c>
      <c r="B28" s="37" t="s">
        <v>53</v>
      </c>
      <c r="C28" s="9" t="s">
        <v>59</v>
      </c>
      <c r="D28" s="38" t="s">
        <v>80</v>
      </c>
      <c r="E28" s="38">
        <v>2016</v>
      </c>
      <c r="F28" s="16">
        <v>1094.432</v>
      </c>
      <c r="G28" s="17">
        <f>F28</f>
        <v>1094.432</v>
      </c>
      <c r="H28" s="17">
        <v>1094.432</v>
      </c>
      <c r="I28" s="17"/>
      <c r="J28" s="17">
        <f>H28</f>
        <v>1094.432</v>
      </c>
      <c r="K28" s="38"/>
      <c r="L28" s="38" t="s">
        <v>23</v>
      </c>
      <c r="M28" s="38" t="s">
        <v>23</v>
      </c>
      <c r="N28" s="38" t="s">
        <v>23</v>
      </c>
      <c r="O28" s="38" t="s">
        <v>23</v>
      </c>
      <c r="P28" s="42"/>
      <c r="Q28" s="38" t="s">
        <v>24</v>
      </c>
      <c r="R28" s="18">
        <f>100-(G28/F28*100)</f>
        <v>0</v>
      </c>
      <c r="S28" s="18">
        <f t="shared" si="2"/>
        <v>0</v>
      </c>
      <c r="T28" s="8" t="s">
        <v>28</v>
      </c>
    </row>
    <row r="29" spans="1:21" ht="110.25" hidden="1">
      <c r="A29" s="15">
        <v>21</v>
      </c>
      <c r="B29" s="37" t="s">
        <v>54</v>
      </c>
      <c r="C29" s="9" t="s">
        <v>59</v>
      </c>
      <c r="D29" s="38" t="s">
        <v>81</v>
      </c>
      <c r="E29" s="38">
        <v>2016</v>
      </c>
      <c r="F29" s="16">
        <v>1450</v>
      </c>
      <c r="G29" s="17">
        <f>F29</f>
        <v>1450</v>
      </c>
      <c r="H29" s="17">
        <v>1450</v>
      </c>
      <c r="I29" s="17"/>
      <c r="J29" s="17">
        <f>H29</f>
        <v>1450</v>
      </c>
      <c r="K29" s="38"/>
      <c r="L29" s="38" t="s">
        <v>23</v>
      </c>
      <c r="M29" s="38" t="s">
        <v>23</v>
      </c>
      <c r="N29" s="38" t="s">
        <v>23</v>
      </c>
      <c r="O29" s="38" t="s">
        <v>23</v>
      </c>
      <c r="P29" s="42"/>
      <c r="Q29" s="38" t="s">
        <v>24</v>
      </c>
      <c r="R29" s="18">
        <f>100-(G29/F29*100)</f>
        <v>0</v>
      </c>
      <c r="S29" s="18">
        <f t="shared" si="2"/>
        <v>0</v>
      </c>
      <c r="T29" s="8" t="s">
        <v>28</v>
      </c>
    </row>
    <row r="30" spans="1:21" hidden="1">
      <c r="A30" s="46" t="s">
        <v>33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8"/>
    </row>
    <row r="31" spans="1:21" s="1" customFormat="1" ht="122.25" customHeight="1">
      <c r="A31" s="36">
        <v>1</v>
      </c>
      <c r="B31" s="14" t="s">
        <v>55</v>
      </c>
      <c r="C31" s="36" t="s">
        <v>125</v>
      </c>
      <c r="D31" s="36" t="s">
        <v>21</v>
      </c>
      <c r="E31" s="36">
        <v>2015</v>
      </c>
      <c r="F31" s="23">
        <v>8037.357</v>
      </c>
      <c r="G31" s="23">
        <v>2853.703</v>
      </c>
      <c r="H31" s="23">
        <f>I31+J31+K31</f>
        <v>2707.357</v>
      </c>
      <c r="I31" s="23"/>
      <c r="J31" s="23">
        <v>2707.357</v>
      </c>
      <c r="K31" s="36"/>
      <c r="L31" s="23">
        <f t="shared" ref="L31:L63" si="3">M31+N31+O31</f>
        <v>2631.462</v>
      </c>
      <c r="M31" s="23"/>
      <c r="N31" s="23">
        <v>2631.462</v>
      </c>
      <c r="O31" s="23"/>
      <c r="P31" s="23" t="s">
        <v>137</v>
      </c>
      <c r="Q31" s="36" t="s">
        <v>24</v>
      </c>
      <c r="R31" s="26">
        <v>64.489999999999995</v>
      </c>
      <c r="S31" s="26">
        <v>97.2</v>
      </c>
      <c r="T31" s="9" t="s">
        <v>25</v>
      </c>
      <c r="U31" s="3"/>
    </row>
    <row r="32" spans="1:21" s="1" customFormat="1" ht="72" hidden="1" customHeight="1">
      <c r="A32" s="36">
        <v>2</v>
      </c>
      <c r="B32" s="30" t="s">
        <v>117</v>
      </c>
      <c r="C32" s="9" t="s">
        <v>59</v>
      </c>
      <c r="D32" s="36" t="s">
        <v>119</v>
      </c>
      <c r="E32" s="36">
        <v>2016</v>
      </c>
      <c r="F32" s="23">
        <v>4500</v>
      </c>
      <c r="G32" s="23">
        <v>4500</v>
      </c>
      <c r="H32" s="23">
        <f>I32+J32+K32</f>
        <v>275</v>
      </c>
      <c r="I32" s="23"/>
      <c r="J32" s="23">
        <v>275</v>
      </c>
      <c r="K32" s="36"/>
      <c r="L32" s="23">
        <f t="shared" si="3"/>
        <v>0</v>
      </c>
      <c r="M32" s="23"/>
      <c r="N32" s="23"/>
      <c r="O32" s="23"/>
      <c r="P32" s="23"/>
      <c r="Q32" s="36"/>
      <c r="R32" s="35">
        <v>0</v>
      </c>
      <c r="S32" s="35">
        <v>0</v>
      </c>
      <c r="T32" s="9" t="s">
        <v>28</v>
      </c>
      <c r="U32" s="3"/>
    </row>
    <row r="33" spans="1:22" s="1" customFormat="1" ht="69" hidden="1" customHeight="1">
      <c r="A33" s="36">
        <v>3</v>
      </c>
      <c r="B33" s="14" t="s">
        <v>56</v>
      </c>
      <c r="C33" s="9" t="s">
        <v>59</v>
      </c>
      <c r="D33" s="36" t="s">
        <v>22</v>
      </c>
      <c r="E33" s="36">
        <v>2016</v>
      </c>
      <c r="F33" s="23">
        <v>17964.366999999998</v>
      </c>
      <c r="G33" s="23">
        <v>17335.271000000001</v>
      </c>
      <c r="H33" s="23">
        <f t="shared" ref="H33:H63" si="4">I33+J33+K33</f>
        <v>6025.1570000000002</v>
      </c>
      <c r="I33" s="23"/>
      <c r="J33" s="23">
        <v>6025.1570000000002</v>
      </c>
      <c r="K33" s="36"/>
      <c r="L33" s="23">
        <f t="shared" si="3"/>
        <v>0</v>
      </c>
      <c r="M33" s="23"/>
      <c r="N33" s="23"/>
      <c r="O33" s="23"/>
      <c r="P33" s="23"/>
      <c r="Q33" s="36" t="s">
        <v>24</v>
      </c>
      <c r="R33" s="26">
        <v>3.5</v>
      </c>
      <c r="S33" s="26">
        <v>3.5</v>
      </c>
      <c r="T33" s="9" t="s">
        <v>26</v>
      </c>
      <c r="U33" s="3"/>
    </row>
    <row r="34" spans="1:22" s="1" customFormat="1" ht="74.25" customHeight="1">
      <c r="A34" s="36">
        <v>2</v>
      </c>
      <c r="B34" s="14" t="s">
        <v>57</v>
      </c>
      <c r="C34" s="9" t="s">
        <v>59</v>
      </c>
      <c r="D34" s="36" t="s">
        <v>82</v>
      </c>
      <c r="E34" s="36">
        <v>2016</v>
      </c>
      <c r="F34" s="23">
        <v>16122.588</v>
      </c>
      <c r="G34" s="23">
        <v>16122.588</v>
      </c>
      <c r="H34" s="23">
        <f t="shared" si="4"/>
        <v>500</v>
      </c>
      <c r="I34" s="23"/>
      <c r="J34" s="23">
        <v>500</v>
      </c>
      <c r="K34" s="36"/>
      <c r="L34" s="23">
        <f t="shared" si="3"/>
        <v>500</v>
      </c>
      <c r="M34" s="23"/>
      <c r="N34" s="23">
        <v>500</v>
      </c>
      <c r="O34" s="23"/>
      <c r="P34" s="23"/>
      <c r="Q34" s="36" t="s">
        <v>24</v>
      </c>
      <c r="R34" s="35">
        <f t="shared" ref="R34:R63" si="5">100-(G34/F34*100)</f>
        <v>0</v>
      </c>
      <c r="S34" s="35">
        <v>100</v>
      </c>
      <c r="T34" s="9" t="s">
        <v>28</v>
      </c>
      <c r="U34" s="3"/>
    </row>
    <row r="35" spans="1:22" s="1" customFormat="1" ht="122.25" customHeight="1">
      <c r="A35" s="36">
        <v>3</v>
      </c>
      <c r="B35" s="14" t="s">
        <v>18</v>
      </c>
      <c r="C35" s="9" t="s">
        <v>59</v>
      </c>
      <c r="D35" s="36" t="s">
        <v>94</v>
      </c>
      <c r="E35" s="36">
        <v>2015</v>
      </c>
      <c r="F35" s="23">
        <v>8631.4459999999999</v>
      </c>
      <c r="G35" s="36">
        <v>8494.4459999999999</v>
      </c>
      <c r="H35" s="23">
        <f t="shared" si="4"/>
        <v>8.5</v>
      </c>
      <c r="I35" s="23"/>
      <c r="J35" s="23">
        <v>8.5</v>
      </c>
      <c r="K35" s="36"/>
      <c r="L35" s="23">
        <f t="shared" si="3"/>
        <v>8.407</v>
      </c>
      <c r="M35" s="23"/>
      <c r="N35" s="23">
        <v>8.407</v>
      </c>
      <c r="O35" s="23"/>
      <c r="P35" s="23"/>
      <c r="Q35" s="36" t="s">
        <v>24</v>
      </c>
      <c r="R35" s="27">
        <f t="shared" si="5"/>
        <v>1.5872195690038495</v>
      </c>
      <c r="S35" s="27">
        <v>100</v>
      </c>
      <c r="T35" s="9" t="s">
        <v>28</v>
      </c>
      <c r="U35" s="3"/>
    </row>
    <row r="36" spans="1:22" s="1" customFormat="1" ht="94.5" customHeight="1">
      <c r="A36" s="36">
        <v>4</v>
      </c>
      <c r="B36" s="14" t="s">
        <v>19</v>
      </c>
      <c r="C36" s="9" t="s">
        <v>59</v>
      </c>
      <c r="D36" s="36" t="s">
        <v>61</v>
      </c>
      <c r="E36" s="36">
        <v>2015</v>
      </c>
      <c r="F36" s="23">
        <v>7629.1009999999997</v>
      </c>
      <c r="G36" s="23">
        <v>4269.1049999999996</v>
      </c>
      <c r="H36" s="23">
        <f t="shared" si="4"/>
        <v>3460.0889999999999</v>
      </c>
      <c r="I36" s="23"/>
      <c r="J36" s="23">
        <v>3460.0889999999999</v>
      </c>
      <c r="K36" s="36"/>
      <c r="L36" s="23">
        <f t="shared" si="3"/>
        <v>2372.3029999999999</v>
      </c>
      <c r="M36" s="23"/>
      <c r="N36" s="23">
        <v>2372.3029999999999</v>
      </c>
      <c r="O36" s="23"/>
      <c r="P36" s="23" t="s">
        <v>131</v>
      </c>
      <c r="Q36" s="36" t="s">
        <v>24</v>
      </c>
      <c r="R36" s="26">
        <f t="shared" si="5"/>
        <v>44.04183402474289</v>
      </c>
      <c r="S36" s="26">
        <v>68.5</v>
      </c>
      <c r="T36" s="9" t="s">
        <v>120</v>
      </c>
      <c r="U36" s="3"/>
    </row>
    <row r="37" spans="1:22" s="1" customFormat="1" ht="114" customHeight="1">
      <c r="A37" s="36">
        <v>5</v>
      </c>
      <c r="B37" s="14" t="s">
        <v>58</v>
      </c>
      <c r="C37" s="9" t="s">
        <v>59</v>
      </c>
      <c r="D37" s="36" t="s">
        <v>83</v>
      </c>
      <c r="E37" s="36">
        <v>2016</v>
      </c>
      <c r="F37" s="23">
        <v>7129.7510000000002</v>
      </c>
      <c r="G37" s="23">
        <v>5500</v>
      </c>
      <c r="H37" s="23">
        <f t="shared" si="4"/>
        <v>4700.0469999999996</v>
      </c>
      <c r="I37" s="23"/>
      <c r="J37" s="23">
        <v>4700.0469999999996</v>
      </c>
      <c r="K37" s="36"/>
      <c r="L37" s="23">
        <f t="shared" si="3"/>
        <v>4651.5129999999999</v>
      </c>
      <c r="M37" s="23"/>
      <c r="N37" s="23">
        <v>4651.5129999999999</v>
      </c>
      <c r="O37" s="23"/>
      <c r="P37" s="23" t="s">
        <v>139</v>
      </c>
      <c r="Q37" s="36" t="s">
        <v>24</v>
      </c>
      <c r="R37" s="26">
        <f t="shared" si="5"/>
        <v>22.858456066698537</v>
      </c>
      <c r="S37" s="26">
        <v>100</v>
      </c>
      <c r="T37" s="9" t="s">
        <v>28</v>
      </c>
      <c r="U37" s="3"/>
    </row>
    <row r="38" spans="1:22" s="1" customFormat="1" ht="98.25" customHeight="1">
      <c r="A38" s="36">
        <v>6</v>
      </c>
      <c r="B38" s="14" t="s">
        <v>29</v>
      </c>
      <c r="C38" s="9" t="s">
        <v>59</v>
      </c>
      <c r="D38" s="36" t="s">
        <v>84</v>
      </c>
      <c r="E38" s="36">
        <v>2016</v>
      </c>
      <c r="F38" s="23">
        <v>2000</v>
      </c>
      <c r="G38" s="23">
        <v>2000</v>
      </c>
      <c r="H38" s="23">
        <f t="shared" si="4"/>
        <v>203</v>
      </c>
      <c r="I38" s="23"/>
      <c r="J38" s="23">
        <v>203</v>
      </c>
      <c r="K38" s="36"/>
      <c r="L38" s="23">
        <f t="shared" si="3"/>
        <v>200.64099999999999</v>
      </c>
      <c r="M38" s="23"/>
      <c r="N38" s="23">
        <v>200.64099999999999</v>
      </c>
      <c r="O38" s="23"/>
      <c r="P38" s="23"/>
      <c r="Q38" s="36" t="s">
        <v>24</v>
      </c>
      <c r="R38" s="26">
        <f>100-(G38/F38*100)</f>
        <v>0</v>
      </c>
      <c r="S38" s="26">
        <v>100</v>
      </c>
      <c r="T38" s="9" t="s">
        <v>28</v>
      </c>
      <c r="U38" s="3"/>
    </row>
    <row r="39" spans="1:22" s="1" customFormat="1" ht="98.25" customHeight="1">
      <c r="A39" s="36">
        <v>7</v>
      </c>
      <c r="B39" s="14" t="s">
        <v>121</v>
      </c>
      <c r="C39" s="9" t="s">
        <v>59</v>
      </c>
      <c r="D39" s="36"/>
      <c r="E39" s="36"/>
      <c r="F39" s="23">
        <v>4900</v>
      </c>
      <c r="G39" s="23"/>
      <c r="H39" s="23">
        <f>J39</f>
        <v>140</v>
      </c>
      <c r="I39" s="23"/>
      <c r="J39" s="23">
        <v>140</v>
      </c>
      <c r="K39" s="36"/>
      <c r="L39" s="23">
        <f t="shared" si="3"/>
        <v>132.036</v>
      </c>
      <c r="M39" s="23"/>
      <c r="N39" s="23">
        <v>132.036</v>
      </c>
      <c r="O39" s="23"/>
      <c r="P39" s="23" t="s">
        <v>138</v>
      </c>
      <c r="Q39" s="36"/>
      <c r="R39" s="26">
        <v>0</v>
      </c>
      <c r="S39" s="26">
        <v>94.31</v>
      </c>
      <c r="T39" s="9"/>
      <c r="U39" s="3"/>
    </row>
    <row r="40" spans="1:22" s="1" customFormat="1" ht="87" customHeight="1">
      <c r="A40" s="36">
        <v>8</v>
      </c>
      <c r="B40" s="14" t="s">
        <v>87</v>
      </c>
      <c r="C40" s="9" t="s">
        <v>59</v>
      </c>
      <c r="D40" s="36" t="s">
        <v>103</v>
      </c>
      <c r="E40" s="36">
        <v>2013</v>
      </c>
      <c r="F40" s="23">
        <v>3715.4050000000002</v>
      </c>
      <c r="G40" s="23">
        <v>1892.6610000000001</v>
      </c>
      <c r="H40" s="23">
        <f t="shared" si="4"/>
        <v>780</v>
      </c>
      <c r="I40" s="23"/>
      <c r="J40" s="23">
        <v>60</v>
      </c>
      <c r="K40" s="23">
        <v>720</v>
      </c>
      <c r="L40" s="23">
        <f t="shared" si="3"/>
        <v>15</v>
      </c>
      <c r="M40" s="23"/>
      <c r="N40" s="23">
        <v>15</v>
      </c>
      <c r="O40" s="23"/>
      <c r="P40" s="23" t="s">
        <v>136</v>
      </c>
      <c r="Q40" s="36"/>
      <c r="R40" s="26">
        <f t="shared" si="5"/>
        <v>49.059093154043779</v>
      </c>
      <c r="S40" s="26">
        <v>49.1</v>
      </c>
      <c r="T40" s="9" t="s">
        <v>104</v>
      </c>
      <c r="U40" s="34"/>
      <c r="V40" s="2"/>
    </row>
    <row r="41" spans="1:22" ht="63">
      <c r="A41" s="36">
        <v>9</v>
      </c>
      <c r="B41" s="14" t="s">
        <v>88</v>
      </c>
      <c r="C41" s="9" t="s">
        <v>59</v>
      </c>
      <c r="D41" s="36" t="s">
        <v>98</v>
      </c>
      <c r="E41" s="36">
        <v>2015</v>
      </c>
      <c r="F41" s="36">
        <v>611.11</v>
      </c>
      <c r="G41" s="26">
        <v>150</v>
      </c>
      <c r="H41" s="23">
        <f t="shared" si="4"/>
        <v>150</v>
      </c>
      <c r="I41" s="26"/>
      <c r="J41" s="26">
        <v>150</v>
      </c>
      <c r="K41" s="36"/>
      <c r="L41" s="23">
        <f t="shared" si="3"/>
        <v>0</v>
      </c>
      <c r="M41" s="23"/>
      <c r="N41" s="23"/>
      <c r="O41" s="23"/>
      <c r="P41" s="23"/>
      <c r="Q41" s="36"/>
      <c r="R41" s="35">
        <f t="shared" si="5"/>
        <v>75.454500826365148</v>
      </c>
      <c r="S41" s="36">
        <v>75</v>
      </c>
      <c r="T41" s="36">
        <v>2016</v>
      </c>
      <c r="U41" s="34"/>
      <c r="V41" s="33"/>
    </row>
    <row r="42" spans="1:22" ht="94.5">
      <c r="A42" s="36">
        <v>10</v>
      </c>
      <c r="B42" s="14" t="s">
        <v>89</v>
      </c>
      <c r="C42" s="9" t="s">
        <v>59</v>
      </c>
      <c r="D42" s="36" t="s">
        <v>102</v>
      </c>
      <c r="E42" s="36">
        <v>2016</v>
      </c>
      <c r="F42" s="36">
        <v>2450.9059999999999</v>
      </c>
      <c r="G42" s="36">
        <v>2420.9059999999999</v>
      </c>
      <c r="H42" s="23">
        <f t="shared" si="4"/>
        <v>2420.9059999999999</v>
      </c>
      <c r="I42" s="36"/>
      <c r="J42" s="36">
        <v>2420.9059999999999</v>
      </c>
      <c r="K42" s="36"/>
      <c r="L42" s="23">
        <f t="shared" si="3"/>
        <v>2166.3186000000001</v>
      </c>
      <c r="M42" s="23"/>
      <c r="N42" s="23">
        <f>336.2256+1787.203+6.788+36.102</f>
        <v>2166.3186000000001</v>
      </c>
      <c r="O42" s="23"/>
      <c r="P42" s="23" t="s">
        <v>134</v>
      </c>
      <c r="Q42" s="36"/>
      <c r="R42" s="26">
        <f t="shared" si="5"/>
        <v>1.2240371519756366</v>
      </c>
      <c r="S42" s="36">
        <v>95</v>
      </c>
      <c r="T42" s="36">
        <v>2017</v>
      </c>
    </row>
    <row r="43" spans="1:22" ht="112.5" customHeight="1">
      <c r="A43" s="36">
        <v>11</v>
      </c>
      <c r="B43" s="14" t="s">
        <v>90</v>
      </c>
      <c r="C43" s="9" t="s">
        <v>59</v>
      </c>
      <c r="D43" s="36" t="s">
        <v>95</v>
      </c>
      <c r="E43" s="36">
        <v>2015</v>
      </c>
      <c r="F43" s="36">
        <v>3724.83</v>
      </c>
      <c r="G43" s="26">
        <v>800</v>
      </c>
      <c r="H43" s="23">
        <f t="shared" si="4"/>
        <v>1000</v>
      </c>
      <c r="I43" s="26"/>
      <c r="J43" s="26">
        <v>1000</v>
      </c>
      <c r="K43" s="36"/>
      <c r="L43" s="23">
        <f t="shared" si="3"/>
        <v>759.48892000000001</v>
      </c>
      <c r="M43" s="23"/>
      <c r="N43" s="23">
        <f>2.9324+14.77226+741.78426</f>
        <v>759.48892000000001</v>
      </c>
      <c r="O43" s="23"/>
      <c r="P43" s="23" t="s">
        <v>129</v>
      </c>
      <c r="Q43" s="36"/>
      <c r="R43" s="27">
        <f t="shared" si="5"/>
        <v>78.522509752122915</v>
      </c>
      <c r="S43" s="36">
        <v>93.7</v>
      </c>
      <c r="T43" s="36">
        <v>2016</v>
      </c>
    </row>
    <row r="44" spans="1:22" ht="69.75" hidden="1" customHeight="1">
      <c r="A44" s="36">
        <v>13</v>
      </c>
      <c r="B44" s="14" t="s">
        <v>91</v>
      </c>
      <c r="C44" s="9" t="s">
        <v>59</v>
      </c>
      <c r="D44" s="36" t="s">
        <v>96</v>
      </c>
      <c r="E44" s="36">
        <v>2010</v>
      </c>
      <c r="F44" s="36">
        <v>195.33199999999999</v>
      </c>
      <c r="G44" s="36">
        <v>181.614</v>
      </c>
      <c r="H44" s="23">
        <f t="shared" si="4"/>
        <v>181.614</v>
      </c>
      <c r="I44" s="36"/>
      <c r="J44" s="36">
        <v>181.614</v>
      </c>
      <c r="K44" s="36"/>
      <c r="L44" s="23">
        <f t="shared" si="3"/>
        <v>0</v>
      </c>
      <c r="M44" s="23"/>
      <c r="N44" s="23"/>
      <c r="O44" s="23"/>
      <c r="P44" s="23"/>
      <c r="Q44" s="36"/>
      <c r="R44" s="27">
        <f t="shared" si="5"/>
        <v>7.0229148321831474</v>
      </c>
      <c r="S44" s="36">
        <v>7</v>
      </c>
      <c r="T44" s="36">
        <v>2016</v>
      </c>
    </row>
    <row r="45" spans="1:22" ht="51.75" customHeight="1">
      <c r="A45" s="36">
        <v>12</v>
      </c>
      <c r="B45" s="14" t="s">
        <v>92</v>
      </c>
      <c r="C45" s="9" t="s">
        <v>59</v>
      </c>
      <c r="D45" s="36" t="s">
        <v>101</v>
      </c>
      <c r="E45" s="36">
        <v>2016</v>
      </c>
      <c r="F45" s="26">
        <v>3000</v>
      </c>
      <c r="G45" s="26">
        <v>3000</v>
      </c>
      <c r="H45" s="23">
        <f t="shared" si="4"/>
        <v>200</v>
      </c>
      <c r="I45" s="26"/>
      <c r="J45" s="28">
        <v>200</v>
      </c>
      <c r="K45" s="36"/>
      <c r="L45" s="23">
        <f t="shared" si="3"/>
        <v>0</v>
      </c>
      <c r="M45" s="23"/>
      <c r="N45" s="23"/>
      <c r="O45" s="23"/>
      <c r="P45" s="23"/>
      <c r="Q45" s="36"/>
      <c r="R45" s="27">
        <f t="shared" si="5"/>
        <v>0</v>
      </c>
      <c r="S45" s="36">
        <v>0</v>
      </c>
      <c r="T45" s="36">
        <v>2017</v>
      </c>
    </row>
    <row r="46" spans="1:22" ht="101.25" customHeight="1">
      <c r="A46" s="36">
        <v>13</v>
      </c>
      <c r="B46" s="14" t="s">
        <v>85</v>
      </c>
      <c r="C46" s="9" t="s">
        <v>59</v>
      </c>
      <c r="D46" s="36" t="s">
        <v>100</v>
      </c>
      <c r="E46" s="36">
        <v>2016</v>
      </c>
      <c r="F46" s="23">
        <v>2500</v>
      </c>
      <c r="G46" s="23">
        <v>2500</v>
      </c>
      <c r="H46" s="23">
        <f t="shared" si="4"/>
        <v>1490</v>
      </c>
      <c r="I46" s="36"/>
      <c r="J46" s="23">
        <v>1490</v>
      </c>
      <c r="K46" s="36"/>
      <c r="L46" s="23">
        <f t="shared" si="3"/>
        <v>1149.1222600000001</v>
      </c>
      <c r="M46" s="23"/>
      <c r="N46" s="23">
        <v>1149.1222600000001</v>
      </c>
      <c r="O46" s="23"/>
      <c r="P46" s="23" t="s">
        <v>132</v>
      </c>
      <c r="Q46" s="36"/>
      <c r="R46" s="27">
        <f t="shared" si="5"/>
        <v>0</v>
      </c>
      <c r="S46" s="36">
        <v>90</v>
      </c>
      <c r="T46" s="36">
        <v>2016</v>
      </c>
    </row>
    <row r="47" spans="1:22" ht="100.5" customHeight="1">
      <c r="A47" s="36">
        <v>14</v>
      </c>
      <c r="B47" s="14" t="s">
        <v>86</v>
      </c>
      <c r="C47" s="9" t="s">
        <v>59</v>
      </c>
      <c r="D47" s="36" t="s">
        <v>99</v>
      </c>
      <c r="E47" s="36">
        <v>2016</v>
      </c>
      <c r="F47" s="23">
        <v>1960</v>
      </c>
      <c r="G47" s="23">
        <v>1960</v>
      </c>
      <c r="H47" s="23">
        <f t="shared" si="4"/>
        <v>1460</v>
      </c>
      <c r="I47" s="36"/>
      <c r="J47" s="23">
        <v>1460</v>
      </c>
      <c r="K47" s="36"/>
      <c r="L47" s="23">
        <f t="shared" si="3"/>
        <v>1381.8615</v>
      </c>
      <c r="M47" s="23"/>
      <c r="N47" s="23">
        <v>1381.8615</v>
      </c>
      <c r="O47" s="23"/>
      <c r="P47" s="23" t="s">
        <v>132</v>
      </c>
      <c r="Q47" s="36"/>
      <c r="R47" s="27">
        <f t="shared" si="5"/>
        <v>0</v>
      </c>
      <c r="S47" s="36">
        <v>90</v>
      </c>
      <c r="T47" s="36">
        <v>2016</v>
      </c>
    </row>
    <row r="48" spans="1:22" ht="70.5" customHeight="1">
      <c r="A48" s="36">
        <v>15</v>
      </c>
      <c r="B48" s="31" t="s">
        <v>111</v>
      </c>
      <c r="C48" s="9" t="s">
        <v>59</v>
      </c>
      <c r="D48" s="36" t="s">
        <v>96</v>
      </c>
      <c r="E48" s="36">
        <v>2016</v>
      </c>
      <c r="F48" s="23">
        <v>1000</v>
      </c>
      <c r="G48" s="23">
        <v>1000</v>
      </c>
      <c r="H48" s="23">
        <f t="shared" si="4"/>
        <v>200</v>
      </c>
      <c r="I48" s="26"/>
      <c r="J48" s="23">
        <v>200</v>
      </c>
      <c r="K48" s="36"/>
      <c r="L48" s="23">
        <f t="shared" si="3"/>
        <v>0</v>
      </c>
      <c r="M48" s="23"/>
      <c r="N48" s="23"/>
      <c r="O48" s="23"/>
      <c r="P48" s="23"/>
      <c r="Q48" s="36"/>
      <c r="R48" s="27">
        <f t="shared" si="5"/>
        <v>0</v>
      </c>
      <c r="S48" s="36">
        <v>0</v>
      </c>
      <c r="T48" s="36">
        <v>2017</v>
      </c>
    </row>
    <row r="49" spans="1:21" ht="129.75" hidden="1" customHeight="1">
      <c r="A49" s="36">
        <v>18</v>
      </c>
      <c r="B49" s="14" t="s">
        <v>93</v>
      </c>
      <c r="C49" s="9" t="s">
        <v>59</v>
      </c>
      <c r="D49" s="36" t="s">
        <v>97</v>
      </c>
      <c r="E49" s="36">
        <v>2012</v>
      </c>
      <c r="F49" s="23">
        <v>18711.026000000002</v>
      </c>
      <c r="G49" s="23">
        <v>5300</v>
      </c>
      <c r="H49" s="23">
        <f t="shared" si="4"/>
        <v>2300</v>
      </c>
      <c r="I49" s="26"/>
      <c r="J49" s="23">
        <v>2300</v>
      </c>
      <c r="K49" s="36"/>
      <c r="L49" s="23">
        <f t="shared" si="3"/>
        <v>0</v>
      </c>
      <c r="M49" s="23"/>
      <c r="N49" s="23"/>
      <c r="O49" s="23"/>
      <c r="P49" s="23"/>
      <c r="Q49" s="36"/>
      <c r="R49" s="27">
        <v>74.5</v>
      </c>
      <c r="S49" s="36">
        <v>74.5</v>
      </c>
      <c r="T49" s="36">
        <v>2017</v>
      </c>
    </row>
    <row r="50" spans="1:21" s="3" customFormat="1" ht="96.75" customHeight="1">
      <c r="A50" s="36">
        <v>16</v>
      </c>
      <c r="B50" s="31" t="s">
        <v>112</v>
      </c>
      <c r="C50" s="9" t="s">
        <v>59</v>
      </c>
      <c r="D50" s="36" t="s">
        <v>96</v>
      </c>
      <c r="E50" s="36">
        <v>2016</v>
      </c>
      <c r="F50" s="23">
        <v>1500</v>
      </c>
      <c r="G50" s="23">
        <v>1500</v>
      </c>
      <c r="H50" s="23">
        <f t="shared" si="4"/>
        <v>200</v>
      </c>
      <c r="I50" s="26"/>
      <c r="J50" s="26">
        <v>200</v>
      </c>
      <c r="K50" s="36"/>
      <c r="L50" s="23">
        <f t="shared" si="3"/>
        <v>36.857999999999997</v>
      </c>
      <c r="M50" s="23"/>
      <c r="N50" s="23">
        <v>36.857999999999997</v>
      </c>
      <c r="O50" s="23"/>
      <c r="P50" s="44" t="s">
        <v>133</v>
      </c>
      <c r="Q50" s="36"/>
      <c r="R50" s="27">
        <f t="shared" si="5"/>
        <v>0</v>
      </c>
      <c r="S50" s="36">
        <v>20</v>
      </c>
      <c r="T50" s="36">
        <v>2017</v>
      </c>
      <c r="U50" s="43"/>
    </row>
    <row r="51" spans="1:21" s="3" customFormat="1" ht="82.5" customHeight="1">
      <c r="A51" s="36">
        <v>17</v>
      </c>
      <c r="B51" s="32" t="s">
        <v>105</v>
      </c>
      <c r="C51" s="9" t="s">
        <v>59</v>
      </c>
      <c r="D51" s="36" t="s">
        <v>118</v>
      </c>
      <c r="E51" s="36">
        <v>2015</v>
      </c>
      <c r="F51" s="36">
        <v>3260.0120000000002</v>
      </c>
      <c r="G51" s="26">
        <f>J51</f>
        <v>2531.7399999999998</v>
      </c>
      <c r="H51" s="23">
        <f t="shared" si="4"/>
        <v>2531.7399999999998</v>
      </c>
      <c r="I51" s="26"/>
      <c r="J51" s="26">
        <v>2531.7399999999998</v>
      </c>
      <c r="K51" s="36"/>
      <c r="L51" s="23">
        <f t="shared" si="3"/>
        <v>986.85523000000001</v>
      </c>
      <c r="M51" s="23"/>
      <c r="N51" s="23">
        <f>739.956+227.52881+19.37042</f>
        <v>986.85523000000001</v>
      </c>
      <c r="O51" s="23"/>
      <c r="P51" s="23" t="s">
        <v>130</v>
      </c>
      <c r="Q51" s="36"/>
      <c r="R51" s="27">
        <v>30.7</v>
      </c>
      <c r="S51" s="36">
        <v>45</v>
      </c>
      <c r="T51" s="36">
        <v>2016</v>
      </c>
    </row>
    <row r="52" spans="1:21" s="3" customFormat="1" ht="80.25" customHeight="1">
      <c r="A52" s="36">
        <v>18</v>
      </c>
      <c r="B52" s="30" t="s">
        <v>106</v>
      </c>
      <c r="C52" s="9" t="s">
        <v>59</v>
      </c>
      <c r="D52" s="36" t="s">
        <v>116</v>
      </c>
      <c r="E52" s="36">
        <v>2016</v>
      </c>
      <c r="F52" s="23">
        <v>550</v>
      </c>
      <c r="G52" s="23">
        <v>550</v>
      </c>
      <c r="H52" s="23">
        <f t="shared" si="4"/>
        <v>550</v>
      </c>
      <c r="I52" s="26"/>
      <c r="J52" s="26">
        <v>550</v>
      </c>
      <c r="K52" s="36"/>
      <c r="L52" s="23">
        <f t="shared" si="3"/>
        <v>24.201530000000002</v>
      </c>
      <c r="M52" s="23"/>
      <c r="N52" s="23">
        <v>24.201530000000002</v>
      </c>
      <c r="O52" s="23"/>
      <c r="P52" s="23" t="s">
        <v>135</v>
      </c>
      <c r="Q52" s="36"/>
      <c r="R52" s="27">
        <f t="shared" si="5"/>
        <v>0</v>
      </c>
      <c r="S52" s="36">
        <v>5</v>
      </c>
      <c r="T52" s="36">
        <v>2016</v>
      </c>
    </row>
    <row r="53" spans="1:21" s="3" customFormat="1" ht="81" customHeight="1">
      <c r="A53" s="36">
        <v>19</v>
      </c>
      <c r="B53" s="30" t="s">
        <v>107</v>
      </c>
      <c r="C53" s="9" t="s">
        <v>59</v>
      </c>
      <c r="D53" s="36" t="s">
        <v>116</v>
      </c>
      <c r="E53" s="36">
        <v>2016</v>
      </c>
      <c r="F53" s="23">
        <v>550</v>
      </c>
      <c r="G53" s="23">
        <v>550</v>
      </c>
      <c r="H53" s="23">
        <f t="shared" si="4"/>
        <v>550</v>
      </c>
      <c r="I53" s="26"/>
      <c r="J53" s="26">
        <v>550</v>
      </c>
      <c r="K53" s="36"/>
      <c r="L53" s="23">
        <f t="shared" si="3"/>
        <v>40.681910000000002</v>
      </c>
      <c r="M53" s="23"/>
      <c r="N53" s="23">
        <v>40.681910000000002</v>
      </c>
      <c r="O53" s="23"/>
      <c r="P53" s="23" t="s">
        <v>135</v>
      </c>
      <c r="Q53" s="36"/>
      <c r="R53" s="27">
        <f t="shared" si="5"/>
        <v>0</v>
      </c>
      <c r="S53" s="36">
        <v>7.2</v>
      </c>
      <c r="T53" s="36">
        <v>2016</v>
      </c>
    </row>
    <row r="54" spans="1:21" s="3" customFormat="1" ht="81.75" customHeight="1">
      <c r="A54" s="36">
        <v>20</v>
      </c>
      <c r="B54" s="30" t="s">
        <v>108</v>
      </c>
      <c r="C54" s="9" t="s">
        <v>59</v>
      </c>
      <c r="D54" s="36" t="s">
        <v>116</v>
      </c>
      <c r="E54" s="36">
        <v>2016</v>
      </c>
      <c r="F54" s="23">
        <v>550</v>
      </c>
      <c r="G54" s="23">
        <v>550</v>
      </c>
      <c r="H54" s="23">
        <f t="shared" si="4"/>
        <v>550</v>
      </c>
      <c r="I54" s="26"/>
      <c r="J54" s="26">
        <v>550</v>
      </c>
      <c r="K54" s="36"/>
      <c r="L54" s="23">
        <f t="shared" si="3"/>
        <v>22.999179999999999</v>
      </c>
      <c r="M54" s="23"/>
      <c r="N54" s="23">
        <v>22.999179999999999</v>
      </c>
      <c r="O54" s="23"/>
      <c r="P54" s="23" t="s">
        <v>135</v>
      </c>
      <c r="Q54" s="36"/>
      <c r="R54" s="27">
        <f t="shared" si="5"/>
        <v>0</v>
      </c>
      <c r="S54" s="36">
        <v>5</v>
      </c>
      <c r="T54" s="36">
        <v>2016</v>
      </c>
    </row>
    <row r="55" spans="1:21" s="3" customFormat="1" ht="87" customHeight="1">
      <c r="A55" s="36">
        <v>21</v>
      </c>
      <c r="B55" s="30" t="s">
        <v>109</v>
      </c>
      <c r="C55" s="9" t="s">
        <v>59</v>
      </c>
      <c r="D55" s="36" t="s">
        <v>116</v>
      </c>
      <c r="E55" s="36">
        <v>2016</v>
      </c>
      <c r="F55" s="23">
        <v>550</v>
      </c>
      <c r="G55" s="23">
        <v>550</v>
      </c>
      <c r="H55" s="23">
        <f t="shared" si="4"/>
        <v>100</v>
      </c>
      <c r="I55" s="26"/>
      <c r="J55" s="26">
        <v>100</v>
      </c>
      <c r="K55" s="36"/>
      <c r="L55" s="23">
        <f t="shared" si="3"/>
        <v>19.435199999999998</v>
      </c>
      <c r="M55" s="23"/>
      <c r="N55" s="23">
        <v>19.435199999999998</v>
      </c>
      <c r="O55" s="23"/>
      <c r="P55" s="23" t="s">
        <v>135</v>
      </c>
      <c r="Q55" s="36"/>
      <c r="R55" s="27">
        <f t="shared" si="5"/>
        <v>0</v>
      </c>
      <c r="S55" s="36">
        <v>20</v>
      </c>
      <c r="T55" s="36">
        <v>2016</v>
      </c>
    </row>
    <row r="56" spans="1:21" s="3" customFormat="1" ht="68.25" customHeight="1">
      <c r="A56" s="36">
        <v>22</v>
      </c>
      <c r="B56" s="30" t="s">
        <v>110</v>
      </c>
      <c r="C56" s="9" t="s">
        <v>59</v>
      </c>
      <c r="D56" s="36" t="s">
        <v>116</v>
      </c>
      <c r="E56" s="36">
        <v>2015</v>
      </c>
      <c r="F56" s="23">
        <v>450</v>
      </c>
      <c r="G56" s="23">
        <v>450</v>
      </c>
      <c r="H56" s="23">
        <f t="shared" si="4"/>
        <v>450</v>
      </c>
      <c r="I56" s="26"/>
      <c r="J56" s="26">
        <v>450</v>
      </c>
      <c r="K56" s="36"/>
      <c r="L56" s="23">
        <f t="shared" si="3"/>
        <v>383.73420000000004</v>
      </c>
      <c r="M56" s="23"/>
      <c r="N56" s="23">
        <f>117.042+1.584+257.5092+7.599</f>
        <v>383.73420000000004</v>
      </c>
      <c r="O56" s="23"/>
      <c r="P56" s="23" t="s">
        <v>134</v>
      </c>
      <c r="Q56" s="36"/>
      <c r="R56" s="27">
        <f t="shared" si="5"/>
        <v>0</v>
      </c>
      <c r="S56" s="36">
        <v>90</v>
      </c>
      <c r="T56" s="36">
        <v>2016</v>
      </c>
    </row>
    <row r="57" spans="1:21" s="3" customFormat="1" ht="79.5" customHeight="1">
      <c r="A57" s="36">
        <v>23</v>
      </c>
      <c r="B57" s="30" t="s">
        <v>122</v>
      </c>
      <c r="C57" s="9" t="s">
        <v>59</v>
      </c>
      <c r="D57" s="36" t="s">
        <v>116</v>
      </c>
      <c r="E57" s="36">
        <v>2015</v>
      </c>
      <c r="F57" s="23">
        <v>450</v>
      </c>
      <c r="G57" s="23">
        <v>450</v>
      </c>
      <c r="H57" s="23">
        <f t="shared" si="4"/>
        <v>450</v>
      </c>
      <c r="I57" s="26"/>
      <c r="J57" s="26">
        <v>450</v>
      </c>
      <c r="K57" s="36"/>
      <c r="L57" s="23">
        <f t="shared" si="3"/>
        <v>0</v>
      </c>
      <c r="M57" s="23"/>
      <c r="N57" s="23"/>
      <c r="O57" s="23"/>
      <c r="P57" s="23"/>
      <c r="Q57" s="36"/>
      <c r="R57" s="27">
        <f t="shared" si="5"/>
        <v>0</v>
      </c>
      <c r="S57" s="36"/>
      <c r="T57" s="36">
        <v>2016</v>
      </c>
    </row>
    <row r="58" spans="1:21" s="3" customFormat="1" ht="105.75" customHeight="1">
      <c r="A58" s="36">
        <v>24</v>
      </c>
      <c r="B58" s="30" t="s">
        <v>123</v>
      </c>
      <c r="C58" s="9" t="s">
        <v>59</v>
      </c>
      <c r="D58" s="36" t="s">
        <v>96</v>
      </c>
      <c r="E58" s="36">
        <v>2016</v>
      </c>
      <c r="F58" s="23">
        <v>1800</v>
      </c>
      <c r="G58" s="23">
        <v>1800</v>
      </c>
      <c r="H58" s="23">
        <f t="shared" si="4"/>
        <v>200</v>
      </c>
      <c r="I58" s="26"/>
      <c r="J58" s="26">
        <v>200</v>
      </c>
      <c r="K58" s="36"/>
      <c r="L58" s="23">
        <f t="shared" si="3"/>
        <v>0</v>
      </c>
      <c r="M58" s="23"/>
      <c r="N58" s="23"/>
      <c r="O58" s="23"/>
      <c r="P58" s="23"/>
      <c r="Q58" s="36"/>
      <c r="R58" s="27">
        <v>0</v>
      </c>
      <c r="S58" s="36">
        <v>0</v>
      </c>
      <c r="T58" s="36">
        <v>2017</v>
      </c>
    </row>
    <row r="59" spans="1:21" s="3" customFormat="1" ht="120" customHeight="1">
      <c r="A59" s="36">
        <v>25</v>
      </c>
      <c r="B59" s="30" t="s">
        <v>124</v>
      </c>
      <c r="C59" s="9" t="s">
        <v>59</v>
      </c>
      <c r="D59" s="36" t="s">
        <v>96</v>
      </c>
      <c r="E59" s="36">
        <v>2016</v>
      </c>
      <c r="F59" s="23">
        <v>3960.0369999999998</v>
      </c>
      <c r="G59" s="23">
        <f>F59</f>
        <v>3960.0369999999998</v>
      </c>
      <c r="H59" s="23">
        <f t="shared" si="4"/>
        <v>100</v>
      </c>
      <c r="I59" s="26"/>
      <c r="J59" s="26">
        <v>100</v>
      </c>
      <c r="K59" s="36"/>
      <c r="L59" s="23">
        <f t="shared" si="3"/>
        <v>0</v>
      </c>
      <c r="M59" s="23"/>
      <c r="N59" s="23"/>
      <c r="O59" s="23"/>
      <c r="P59" s="23"/>
      <c r="Q59" s="36"/>
      <c r="R59" s="27">
        <v>0</v>
      </c>
      <c r="S59" s="36">
        <v>0</v>
      </c>
      <c r="T59" s="36">
        <v>2017</v>
      </c>
    </row>
    <row r="60" spans="1:21" s="3" customFormat="1" ht="72.75" hidden="1" customHeight="1">
      <c r="A60" s="36"/>
      <c r="B60" s="30"/>
      <c r="C60" s="9" t="s">
        <v>59</v>
      </c>
      <c r="D60" s="36"/>
      <c r="E60" s="36"/>
      <c r="F60" s="23"/>
      <c r="G60" s="23"/>
      <c r="H60" s="23"/>
      <c r="I60" s="26"/>
      <c r="J60" s="26"/>
      <c r="K60" s="36"/>
      <c r="L60" s="23"/>
      <c r="M60" s="23"/>
      <c r="N60" s="23"/>
      <c r="O60" s="23"/>
      <c r="P60" s="23"/>
      <c r="Q60" s="36"/>
      <c r="R60" s="27"/>
      <c r="S60" s="36"/>
      <c r="T60" s="36"/>
    </row>
    <row r="61" spans="1:21" s="3" customFormat="1" ht="67.5" hidden="1" customHeight="1">
      <c r="A61" s="36">
        <v>27</v>
      </c>
      <c r="B61" s="30" t="s">
        <v>113</v>
      </c>
      <c r="C61" s="9" t="s">
        <v>59</v>
      </c>
      <c r="D61" s="36" t="s">
        <v>96</v>
      </c>
      <c r="E61" s="36">
        <v>2016</v>
      </c>
      <c r="F61" s="23">
        <v>150</v>
      </c>
      <c r="G61" s="23">
        <v>150</v>
      </c>
      <c r="H61" s="23">
        <f t="shared" si="4"/>
        <v>150</v>
      </c>
      <c r="I61" s="26"/>
      <c r="J61" s="26">
        <v>150</v>
      </c>
      <c r="K61" s="36"/>
      <c r="L61" s="23">
        <f t="shared" si="3"/>
        <v>0</v>
      </c>
      <c r="M61" s="23"/>
      <c r="N61" s="23"/>
      <c r="O61" s="23"/>
      <c r="P61" s="23"/>
      <c r="Q61" s="36"/>
      <c r="R61" s="27">
        <f t="shared" si="5"/>
        <v>0</v>
      </c>
      <c r="S61" s="36"/>
      <c r="T61" s="36">
        <v>2016</v>
      </c>
    </row>
    <row r="62" spans="1:21" s="3" customFormat="1" ht="71.25" hidden="1" customHeight="1">
      <c r="A62" s="36">
        <v>28</v>
      </c>
      <c r="B62" s="30" t="s">
        <v>114</v>
      </c>
      <c r="C62" s="9" t="s">
        <v>59</v>
      </c>
      <c r="D62" s="36" t="s">
        <v>96</v>
      </c>
      <c r="E62" s="36">
        <v>2016</v>
      </c>
      <c r="F62" s="23">
        <v>200</v>
      </c>
      <c r="G62" s="23">
        <v>200</v>
      </c>
      <c r="H62" s="23">
        <f t="shared" si="4"/>
        <v>200</v>
      </c>
      <c r="I62" s="26"/>
      <c r="J62" s="26">
        <v>200</v>
      </c>
      <c r="K62" s="36"/>
      <c r="L62" s="23">
        <f t="shared" si="3"/>
        <v>0</v>
      </c>
      <c r="M62" s="23"/>
      <c r="N62" s="23"/>
      <c r="O62" s="23"/>
      <c r="P62" s="23"/>
      <c r="Q62" s="36"/>
      <c r="R62" s="27">
        <f t="shared" si="5"/>
        <v>0</v>
      </c>
      <c r="S62" s="36"/>
      <c r="T62" s="36">
        <v>2016</v>
      </c>
    </row>
    <row r="63" spans="1:21" s="3" customFormat="1" ht="99.75" hidden="1" customHeight="1">
      <c r="A63" s="36">
        <v>29</v>
      </c>
      <c r="B63" s="30" t="s">
        <v>115</v>
      </c>
      <c r="C63" s="9" t="s">
        <v>59</v>
      </c>
      <c r="D63" s="36" t="s">
        <v>96</v>
      </c>
      <c r="E63" s="36">
        <v>2016</v>
      </c>
      <c r="F63" s="23">
        <v>300</v>
      </c>
      <c r="G63" s="23">
        <v>300</v>
      </c>
      <c r="H63" s="23">
        <f t="shared" si="4"/>
        <v>300</v>
      </c>
      <c r="I63" s="26"/>
      <c r="J63" s="26">
        <v>300</v>
      </c>
      <c r="K63" s="36"/>
      <c r="L63" s="23">
        <f t="shared" si="3"/>
        <v>0</v>
      </c>
      <c r="M63" s="23"/>
      <c r="N63" s="23"/>
      <c r="O63" s="23"/>
      <c r="P63" s="23"/>
      <c r="Q63" s="36"/>
      <c r="R63" s="27">
        <f t="shared" si="5"/>
        <v>0</v>
      </c>
      <c r="S63" s="36"/>
      <c r="T63" s="36">
        <v>2016</v>
      </c>
    </row>
    <row r="64" spans="1:21" s="3" customFormat="1" ht="107.25" customHeight="1">
      <c r="A64" s="29"/>
      <c r="B64" s="40"/>
      <c r="C64" s="29"/>
      <c r="D64" s="41"/>
      <c r="E64" s="41"/>
      <c r="F64" s="41"/>
      <c r="G64" s="41"/>
      <c r="H64" s="41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</sheetData>
  <mergeCells count="22">
    <mergeCell ref="A1:T1"/>
    <mergeCell ref="A2:A4"/>
    <mergeCell ref="B2:B4"/>
    <mergeCell ref="C2:C4"/>
    <mergeCell ref="D2:D4"/>
    <mergeCell ref="E2:E4"/>
    <mergeCell ref="F2:F4"/>
    <mergeCell ref="G2:G4"/>
    <mergeCell ref="H2:K2"/>
    <mergeCell ref="L2:O2"/>
    <mergeCell ref="Q2:Q4"/>
    <mergeCell ref="R2:S3"/>
    <mergeCell ref="T2:T4"/>
    <mergeCell ref="H3:H4"/>
    <mergeCell ref="I3:K3"/>
    <mergeCell ref="L3:L4"/>
    <mergeCell ref="M3:O3"/>
    <mergeCell ref="A6:T6"/>
    <mergeCell ref="A18:T18"/>
    <mergeCell ref="A24:T24"/>
    <mergeCell ref="A30:T30"/>
    <mergeCell ref="P2:P4"/>
  </mergeCells>
  <pageMargins left="0.31496062992125984" right="0.31496062992125984" top="0.35433070866141736" bottom="0.15748031496062992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X21" sqref="X21"/>
    </sheetView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01.01.2017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2017-03-09T16:45:04Z</dcterms:modified>
</cp:coreProperties>
</file>