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320" windowHeight="109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Лист1!$A$2:$IM$1503</definedName>
    <definedName name="_xlnm.Print_Titles" localSheetId="0">Лист1!$2:$3</definedName>
    <definedName name="_xlnm.Print_Area" localSheetId="0">Лист1!$A$1:$F$1503</definedName>
  </definedNames>
  <calcPr calcId="124519"/>
</workbook>
</file>

<file path=xl/calcChain.xml><?xml version="1.0" encoding="utf-8"?>
<calcChain xmlns="http://schemas.openxmlformats.org/spreadsheetml/2006/main">
  <c r="E1408" i="1"/>
  <c r="D1408"/>
  <c r="E1404"/>
  <c r="D1404"/>
  <c r="E1386"/>
  <c r="D1386"/>
  <c r="E1385"/>
  <c r="D1385"/>
  <c r="E1326"/>
  <c r="D1326"/>
  <c r="E1258"/>
  <c r="D1258"/>
  <c r="E1255"/>
  <c r="D1255"/>
  <c r="E1242"/>
  <c r="D1242"/>
  <c r="E1182"/>
  <c r="D1182"/>
  <c r="E1179"/>
  <c r="D1179"/>
  <c r="E1172"/>
  <c r="D1172"/>
  <c r="E1171"/>
  <c r="D1171"/>
  <c r="E1170"/>
  <c r="D1170"/>
  <c r="E1165"/>
  <c r="D1165"/>
  <c r="E1161"/>
  <c r="D1161"/>
  <c r="E1086"/>
  <c r="D1086"/>
  <c r="E1083"/>
  <c r="D1083"/>
  <c r="E1078"/>
  <c r="D1078"/>
  <c r="E1076"/>
  <c r="D1076"/>
  <c r="E1072"/>
  <c r="D1072"/>
  <c r="E1071"/>
  <c r="D1071"/>
  <c r="E945"/>
  <c r="E943"/>
  <c r="E942"/>
  <c r="E940"/>
  <c r="E939"/>
  <c r="E938"/>
  <c r="E937"/>
  <c r="E936"/>
  <c r="E934"/>
  <c r="E933"/>
  <c r="E927"/>
  <c r="E926"/>
  <c r="E904"/>
  <c r="E902"/>
  <c r="E900"/>
  <c r="E899"/>
  <c r="D898"/>
  <c r="D882"/>
  <c r="D877"/>
  <c r="D876"/>
  <c r="D874"/>
  <c r="E294" l="1"/>
  <c r="D295"/>
  <c r="D674" l="1"/>
  <c r="D668"/>
  <c r="D614"/>
  <c r="E630"/>
  <c r="D630"/>
  <c r="E622"/>
  <c r="D622"/>
  <c r="E619"/>
  <c r="D619"/>
  <c r="E614"/>
  <c r="D472"/>
  <c r="D471"/>
  <c r="D470"/>
  <c r="D459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5" l="1"/>
  <c r="E414"/>
  <c r="D414"/>
  <c r="E413"/>
  <c r="E411"/>
  <c r="E409"/>
  <c r="E407"/>
  <c r="E406"/>
  <c r="E405"/>
  <c r="E404"/>
  <c r="E403"/>
  <c r="E402"/>
  <c r="E401"/>
  <c r="E400"/>
  <c r="E399"/>
  <c r="E398"/>
  <c r="E397"/>
  <c r="E395"/>
  <c r="E394"/>
  <c r="E393"/>
  <c r="E392"/>
  <c r="E391"/>
  <c r="E390"/>
  <c r="E379"/>
  <c r="E367"/>
  <c r="D365"/>
  <c r="E354"/>
  <c r="E352"/>
  <c r="D331"/>
  <c r="E295" l="1"/>
  <c r="D289"/>
  <c r="D294" l="1"/>
  <c r="E244"/>
  <c r="D244"/>
  <c r="E242"/>
  <c r="E240"/>
  <c r="E236"/>
  <c r="E234"/>
  <c r="E229"/>
  <c r="E225"/>
  <c r="E221"/>
  <c r="E217"/>
  <c r="E215"/>
  <c r="E213"/>
  <c r="E209"/>
  <c r="E207"/>
  <c r="E205"/>
  <c r="E201"/>
  <c r="E198"/>
  <c r="E193"/>
  <c r="E189"/>
  <c r="E186"/>
  <c r="E182"/>
  <c r="E177"/>
  <c r="E175"/>
  <c r="E170"/>
  <c r="E162"/>
  <c r="E160"/>
  <c r="E158"/>
  <c r="E153"/>
  <c r="E151"/>
  <c r="E149"/>
  <c r="E144"/>
  <c r="E142"/>
  <c r="E138"/>
  <c r="E134"/>
  <c r="E132"/>
  <c r="E127"/>
  <c r="E123"/>
  <c r="E118"/>
  <c r="E113"/>
  <c r="E109"/>
  <c r="E107"/>
  <c r="E102"/>
  <c r="E99"/>
  <c r="E93"/>
  <c r="E88"/>
  <c r="E85"/>
  <c r="E83"/>
  <c r="E80"/>
  <c r="E77"/>
  <c r="E75"/>
  <c r="E70"/>
  <c r="E67"/>
  <c r="E65"/>
  <c r="E61"/>
  <c r="E57"/>
  <c r="E52"/>
  <c r="E50"/>
  <c r="E47"/>
  <c r="E42"/>
  <c r="E37"/>
  <c r="E34"/>
  <c r="E33"/>
  <c r="E30" s="1"/>
  <c r="E28"/>
  <c r="E26"/>
  <c r="E22"/>
  <c r="E17"/>
  <c r="E13"/>
</calcChain>
</file>

<file path=xl/comments1.xml><?xml version="1.0" encoding="utf-8"?>
<comments xmlns="http://schemas.openxmlformats.org/spreadsheetml/2006/main">
  <authors>
    <author>Админ</author>
  </authors>
  <commentList>
    <comment ref="D615" author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+10 с капремонта дорог исполком</t>
        </r>
      </text>
    </comment>
    <comment ref="B617" author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2515 перенесено на поточний ремонт</t>
        </r>
      </text>
    </comment>
    <comment ref="B618" author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2515 перенесено на поточний ремонт</t>
        </r>
      </text>
    </comment>
    <comment ref="A637" author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-2000- отказались</t>
        </r>
      </text>
    </comment>
  </commentList>
</comments>
</file>

<file path=xl/sharedStrings.xml><?xml version="1.0" encoding="utf-8"?>
<sst xmlns="http://schemas.openxmlformats.org/spreadsheetml/2006/main" count="5249" uniqueCount="2560">
  <si>
    <t>Адреса</t>
  </si>
  <si>
    <t>Назва об'єкту</t>
  </si>
  <si>
    <t>Виконавець робіт/послуг (підрядник)</t>
  </si>
  <si>
    <t>приміщення виконавчого комітету Миколаївської міської ради</t>
  </si>
  <si>
    <t>приміщення технічно-транспортного відділу Миколаївської міської ради</t>
  </si>
  <si>
    <t>Х</t>
  </si>
  <si>
    <t>Виконавчий комітет Миколаївської міської ради</t>
  </si>
  <si>
    <t>54003
м. Миколаїв 
вул. Чкалова, 118-А</t>
  </si>
  <si>
    <t>54031
м. Миколаїв 
вул. Космонавтів, 144 Б</t>
  </si>
  <si>
    <t>54058
м. Миколаїв 
вул. Лазурна  44</t>
  </si>
  <si>
    <t>54018
м. Миколаїв 
вул. Космонавтів, 56</t>
  </si>
  <si>
    <t>54025
м. Миколаїв 
пров. Парусний, 7-Б</t>
  </si>
  <si>
    <t>54017
м. Миколаїв 
вул.Соборна 13/11</t>
  </si>
  <si>
    <t>54018
м. Миколаїв
вул. Театральна 25/1</t>
  </si>
  <si>
    <t>54018
м. Миколаїв 
вул. Чайковського, 24</t>
  </si>
  <si>
    <t>54007
м. Миколаїв 
вул. Квітнева, 4</t>
  </si>
  <si>
    <t>ФОП Залітко В.В.</t>
  </si>
  <si>
    <t>54003
м. Миколаїв
вул.Фалеєвська, 11</t>
  </si>
  <si>
    <t>54059
М. Корениха,
вул. Молдавська, 9</t>
  </si>
  <si>
    <t>54007
м. Миколаїв 
вул. Казарського, 1</t>
  </si>
  <si>
    <t>КНВП "Тріботехніка"</t>
  </si>
  <si>
    <t>54055
м. Миколаїв 
вул. Севастопільська, 43</t>
  </si>
  <si>
    <t>54046
м. Миколаїв 
вул. Іванова, 34</t>
  </si>
  <si>
    <t>ТОВ "Автобіолюкс"</t>
  </si>
  <si>
    <t>54056
м. Миколаїв 
пр. Миру, 27-Г</t>
  </si>
  <si>
    <t>54001
м. Миколаїв 
вул. Макарова,62-а</t>
  </si>
  <si>
    <t>54037
м. Миколаїв 
вул. Знаменська, 5-А</t>
  </si>
  <si>
    <t>ТОВ "Електрім-2000"</t>
  </si>
  <si>
    <t>ФОП Бучко М.С.</t>
  </si>
  <si>
    <t>54037
м. Миколаїв 
вул.Космодем'янської, 12-А</t>
  </si>
  <si>
    <t>54051
м. Миколаїв 
вул. Океанівська
(Артема), 28-А</t>
  </si>
  <si>
    <t>54058
м. Миколаїв
вул. Лазурна, 48</t>
  </si>
  <si>
    <t>54003
м.Миколаїв, Чкалова,114</t>
  </si>
  <si>
    <t>ТОВ "Олкріс"</t>
  </si>
  <si>
    <t>54039
м. Миколаїв, вул. 1-ша Екіпажна</t>
  </si>
  <si>
    <t>54017
м. Миколаїв
пр. Центральний (Леніна), 84</t>
  </si>
  <si>
    <t>54056
м. Миколаїв,
вул. Христо Ботєва, 41</t>
  </si>
  <si>
    <t>54038
 м. Миколаїв,
вул.  Дачна, 2</t>
  </si>
  <si>
    <t>54056
 м. Миколаїв , вул.. Космонавтів,70</t>
  </si>
  <si>
    <t>54048
м. Миколаїв
вул..Лісова ,буд. 1</t>
  </si>
  <si>
    <t>54020
М. Миколапїв
вул. Защука, 2А,</t>
  </si>
  <si>
    <t>54018
м. Миколаїв
вул. Чайковського буд. 30</t>
  </si>
  <si>
    <t>54025
м. Миколаїв, вул. Оберегова (Гайдара),1</t>
  </si>
  <si>
    <t>54055
м. Миколаїв
вул. Погранична, 143</t>
  </si>
  <si>
    <t>ТОВ "Промбуд 2"</t>
  </si>
  <si>
    <t>54003
м. Миколаїв
ул.. Котельна, 8</t>
  </si>
  <si>
    <t>54030
м.Миколаїв,
вул. Нікольська, 6</t>
  </si>
  <si>
    <t>54050
м. Миколаїв
вул. Металургів, 97/1</t>
  </si>
  <si>
    <t xml:space="preserve">  54037
м. Миколаїв
вул. Знаменська, 2/6,</t>
  </si>
  <si>
    <t>54034
м. Миколаїв,
вул. 9 Поздовжня, 10</t>
  </si>
  <si>
    <t>54052
м.Миколаїв
вул.Генерала Попеля,
164</t>
  </si>
  <si>
    <t>54056,
м. Миколаїв,
пр. Миру, 50</t>
  </si>
  <si>
    <t>54025
м. Миколаїв
провулок Парусний, 3-А</t>
  </si>
  <si>
    <t>54038
м. Миколаїв
вул..Крилова 42</t>
  </si>
  <si>
    <t>54003.
м. Миколаїв
вул. Потьомкінська, 154</t>
  </si>
  <si>
    <t>54052
м. Миколаїв
пр. Корабелів, 10</t>
  </si>
  <si>
    <t>54058
м. Миколаїв
 вул. Лазурна, 46</t>
  </si>
  <si>
    <t>54001
м. Миколаїв
вул. Адміральська, 24,</t>
  </si>
  <si>
    <t>54036
м. Миколаїв
вул. Чорноморська, 1 а</t>
  </si>
  <si>
    <t>54036
м. Миколаїв
вул. Олександра Матросова 2,</t>
  </si>
  <si>
    <t>ТОВ "Південь-Будсервіс"</t>
  </si>
  <si>
    <t>54046
м. Миколаїв,
вул. Архітектора Старова, 6-Г</t>
  </si>
  <si>
    <t>54025
м. Миколаїв провулок Парусний 3</t>
  </si>
  <si>
    <t>ПП Торговий Дім "Миколаївводбуд"</t>
  </si>
  <si>
    <t>ТОВ "Центрліфт"</t>
  </si>
  <si>
    <t>КП "Миколаївліфт"</t>
  </si>
  <si>
    <t>м. Миколаїв, вул.Будівельників,8</t>
  </si>
  <si>
    <t>м. Миколаїв проспект Богоявленський, 6</t>
  </si>
  <si>
    <t>Виконано</t>
  </si>
  <si>
    <t>КП ММР "Капітальне будівництво міста Миколаєва"</t>
  </si>
  <si>
    <t>технагляд</t>
  </si>
  <si>
    <t>м.Миколаїв, вул. Райдужна,38</t>
  </si>
  <si>
    <t>м.Миколаїв, пр.Жовтневий, 332</t>
  </si>
  <si>
    <t>ФОП "Волков А.В."</t>
  </si>
  <si>
    <t>ФОП Волков А.В.</t>
  </si>
  <si>
    <t>площа Заводська. 1 у м.Миколаєві</t>
  </si>
  <si>
    <t xml:space="preserve">Капітальний ремонт системи теплового вузла та системи вентиляції  спортивної зали ФОК </t>
  </si>
  <si>
    <t>ТОВ БК "Контакт_Жилбуд"</t>
  </si>
  <si>
    <t xml:space="preserve">Технічний нагляд по об'єкту : Капітальний ремонт системи теплового вузла та системи вентиляції  спортивної зали ФОК </t>
  </si>
  <si>
    <t>КП "Капітальне будівництво м.Миколаєва"</t>
  </si>
  <si>
    <t>Капітальний ремонт системи опалення спортивної зали та адміністративних приміщеньФОК</t>
  </si>
  <si>
    <t>Технічний нагляд по об'єкту : Капітальний ремонт системи опалення спортивної зали та адміністративних приміщеньФОК</t>
  </si>
  <si>
    <t>вул. Новбудівна,1 у м.Миколаєві</t>
  </si>
  <si>
    <t>Капітальний ремонт веслувального басейну</t>
  </si>
  <si>
    <t>Проектно-кошторисна документація по об'єкту : капітальний ремонт веслувального басейну яхт-клубу</t>
  </si>
  <si>
    <t>ТОВ "Ласкардо"</t>
  </si>
  <si>
    <t>вул.Пушкінська, 11 у м.Миколаєві</t>
  </si>
  <si>
    <t>Капітальний ремонт будівлі СДЮСШОРз фехтування ( заміна системи опалення) СДЮСШОРз фехтування</t>
  </si>
  <si>
    <t>Експертиза проектної документації по об'єкту : "Капітальний ремонт будівлі СДЮСШОРз фехтування ( заміна системи опалення).</t>
  </si>
  <si>
    <t>ТОВ "Будівельна лабораторія"</t>
  </si>
  <si>
    <t>Проектно-кошторисна документація по об'єкту : "Капітальний ремонт будівлі СДЮСШОРз фехтування ( заміна системи опалення).</t>
  </si>
  <si>
    <t xml:space="preserve">вул.Привільна, 43А у м.Миколаєві </t>
  </si>
  <si>
    <t xml:space="preserve"> Капітальний ремонт спортивної бази СДЮСШОР з велоспорту</t>
  </si>
  <si>
    <t xml:space="preserve">Експертний звіт по об'єкту :  "Капітальний ремонт спортивної бази СДЮСШОР з велоспорту </t>
  </si>
  <si>
    <t>ДП "Укрдержбудекспертиза"</t>
  </si>
  <si>
    <t>Технічний нагляд по об'єкту :  "Капітальний ремонт спортивної бази СДЮСШОР з велоспорту з</t>
  </si>
  <si>
    <t>Проектно-кошторисна документація по об'єкту : "Капітальний ремонт спортивної бази СДЮСШОР з велоспорту</t>
  </si>
  <si>
    <t>ТОВ "Южний город"</t>
  </si>
  <si>
    <t xml:space="preserve"> "Капітальний ремонт спортивної бази СДЮСШОР з велоспорту</t>
  </si>
  <si>
    <t>ТОВ"Тавріямонолітбуд"</t>
  </si>
  <si>
    <t>Капітальний ремонт системи опалення , мереж водогону та каналізації спортивної бази СДЮСШОР з велоспорту</t>
  </si>
  <si>
    <t xml:space="preserve">Технічний нагляд по об'єкту : "Капітальний ремонт системи опалення , мереж водогону та каналізації спортивної бази СДЮСШОР з велоспорту </t>
  </si>
  <si>
    <t xml:space="preserve">Проектно-кошторисна документація по об'єкту :"Капітальний ремонт системи опалення , мереж водогону та каналізації спортивної бази СДЮСШОР з велоспорту </t>
  </si>
  <si>
    <t>"Капітальний ремонт системи опалення , мереж водогону та каналізації спортивної бази СДЮСШОР з велоспорту</t>
  </si>
  <si>
    <t>вул.Театральна,41 а у м.Миколаєві</t>
  </si>
  <si>
    <t xml:space="preserve">Капітальний ремонт спортивної школи ДЮСШ №1 </t>
  </si>
  <si>
    <t>Експертний звіт по об'єкту  : Капітальний ремонт спортивної школи ДЮСШ №1  експертиза</t>
  </si>
  <si>
    <t>Проектно-кошторисна документація по об'єкту : Капітальний ремонт спортивної школи ДЮСШ №1  ПКД</t>
  </si>
  <si>
    <t>ТОВ "Н.Проект-Тайм"</t>
  </si>
  <si>
    <t xml:space="preserve"> вул.Генерала Карпенка, 40А у м.Миколаєві</t>
  </si>
  <si>
    <t xml:space="preserve">Капітальний ремонт системи опалення та покрівлі СК "Надія" СДЮСШОР №4 </t>
  </si>
  <si>
    <t xml:space="preserve">Проектно-кошторисна документація по об'єкту :Капітальний ремонт системи опалення та покрівлі СК "Надія" СДЮСШОР №4 </t>
  </si>
  <si>
    <t>ФОП Любенко І.В.</t>
  </si>
  <si>
    <t>вул.Олійника, 11А у м.Миколаєві</t>
  </si>
  <si>
    <t xml:space="preserve">Капітальний ремонт теплового вузла , системи опалення та системи вентиляції СДЮСШОР №6 </t>
  </si>
  <si>
    <t>ТОВ"Компанія Нікон-Буд"</t>
  </si>
  <si>
    <t>Технічний нагляд по об'єкту:Капітальний ремонт теплового вузла , системи опалення та системи вентиляції СДЮСШОР №6</t>
  </si>
  <si>
    <t>Капітальний ремонт приміщеньСДЮСШОР №6</t>
  </si>
  <si>
    <t>Капітальний ремонт приміщеньСДЮСШОР №6 (автор.нагляд)</t>
  </si>
  <si>
    <t>ТОВ Ласкардо</t>
  </si>
  <si>
    <t xml:space="preserve"> вул.Світанкова, 1-в у м.Миколаєві</t>
  </si>
  <si>
    <t>Капітальний ремонт стадіону "Колос" ДЮСШ 3</t>
  </si>
  <si>
    <t>Капітальний ремонт стадіону "Колос"</t>
  </si>
  <si>
    <t>Проектно-кошторисна документація по об'єкту :Капітальний ремонт стадіону "Колос"</t>
  </si>
  <si>
    <t>ФОП Парулава Є.З.</t>
  </si>
  <si>
    <t>Технічний нагляд по об'єкту : Капітальний ремонт стадіону "Колос"</t>
  </si>
  <si>
    <t xml:space="preserve"> Авторський нагляд по об'єкту : Капітальний ремонт стадіону "Колос" </t>
  </si>
  <si>
    <t xml:space="preserve">Капітальний ремонт трибун. Дворового туал. та гос.прим. "Колос" </t>
  </si>
  <si>
    <t xml:space="preserve"> Авторський нагляд по об'єкту : Капітальний ремонт трибун. Дворового туал. та гос.прим. "Колос" </t>
  </si>
  <si>
    <t xml:space="preserve">Проектно-кошторисна документація по об'єкту :Капітальний ремонт трибун. Дворового туал. та гос.прим. "Колос" </t>
  </si>
  <si>
    <t xml:space="preserve"> вул.Погранична, 45у м.Миколаєві</t>
  </si>
  <si>
    <t>Капітальний ремонт шиферної покрівлі спортзала ДЮСШ3</t>
  </si>
  <si>
    <t>Технічний нагляд по об'єкту : Капітальний ремонт шиферної покрівлі спортзала ДЮСШ3.</t>
  </si>
  <si>
    <t xml:space="preserve"> Авторський нагляд по об'єкту : Капітальний ремонт шиферної покрівлі спортзала ДЮСШ3</t>
  </si>
  <si>
    <t>ПП Парулава Є.З</t>
  </si>
  <si>
    <t>ТОВ "Пик-монтаж"</t>
  </si>
  <si>
    <t>Капітальний ремонт огорожі ДЮСШ №3</t>
  </si>
  <si>
    <t>Технічний нагляд по об'єкту : Капітальний ремонт огорожі ДЮСШ №3</t>
  </si>
  <si>
    <t xml:space="preserve"> Авторський нагляд по об'єкту : Капітальний ремонт огорожі ДЮСШ №3</t>
  </si>
  <si>
    <t>Капітальний ремонт футбольного майданчику ДЮСШ №3</t>
  </si>
  <si>
    <t xml:space="preserve"> Авторський нагляд по об'єкту : Капітальний ремонт футбольного майданчику ДЮСШ №3</t>
  </si>
  <si>
    <t>Технічний нагляд по об'єкту : Капітальний ремонт футбольного майданчику ДЮСШ №3</t>
  </si>
  <si>
    <t>ТОВ"Миколаївміськбуд"</t>
  </si>
  <si>
    <t>Капітальний ремонт замощення ДЮСШ №3</t>
  </si>
  <si>
    <t>Проектно-кошторисна документація по об'єкту :Капітальний ремонт замощення ДЮСШ №3</t>
  </si>
  <si>
    <t>ФОП Кунецький С.А.</t>
  </si>
  <si>
    <t>Капітальний ремонт частини будівлі спортивної зали ДЮСШ №3</t>
  </si>
  <si>
    <t>Проектно-кошторисна документація по об'єкту : Капітальний ремонт частини будівлі спортивної зали ДЮСШ №3</t>
  </si>
  <si>
    <t xml:space="preserve"> вул.Скульптора Ізмалкова 132 а у м.Миколаєв</t>
  </si>
  <si>
    <t xml:space="preserve">Капітальний ремонт частини будівлі ДЮСШ №7 </t>
  </si>
  <si>
    <t>Експертний звіт по об'єкту :  Капітальний ремонт частини будівлі ДЮСШ №7</t>
  </si>
  <si>
    <t xml:space="preserve">Проектно-кошторисна документація по об'єкту :Капітальний ремонт частини будівлі ДЮСШ №7 </t>
  </si>
  <si>
    <t>ТОВ  БУД-Гарант</t>
  </si>
  <si>
    <t>Капітальний ремонт ДЮСШ №7</t>
  </si>
  <si>
    <t>"Капітальний ремонт ДЮСШ №7</t>
  </si>
  <si>
    <t>пр-т Богоявленський 253 а/1у м.Миколаєві</t>
  </si>
  <si>
    <t>Капітальний ремонт футбольного майданчика на території ДЮСШ5</t>
  </si>
  <si>
    <t xml:space="preserve">Проектно-кошторисна документація по об'єкту : Капітальний ремонт футбольного майданчика на території ДЮСШ5, </t>
  </si>
  <si>
    <t>ТОВ ГРАДБУД-ГБ</t>
  </si>
  <si>
    <t xml:space="preserve"> Капітальний ремонт приміщення оздоровчо-востановлюючого комплексу при ДЮСШ5</t>
  </si>
  <si>
    <t xml:space="preserve">Експертний звіт по об'єкту :  Капітальний ремонт приміщення оздоровчо-востановлюючого комплексу при ДЮСШ5 </t>
  </si>
  <si>
    <t>Проектно-кошторисна документація по об'єкту :Капітальний ремонт приміщення оздоровчо-востановлюючого комплексу при ДЮСШ5</t>
  </si>
  <si>
    <t>ТОВ "Миколаївкомундорпроект"</t>
  </si>
  <si>
    <t>Капітальний ремонт приміщення тренажерного залу при ДЮСШ5</t>
  </si>
  <si>
    <t>Проектно-кошторисна документація по об'єкту : Капітальний ремонт приміщення тренажерного залу при ДЮСШ5</t>
  </si>
  <si>
    <t>Експертний звіт по об'єкту :  Капітальний ремонт приміщення тренажерного залу при ДЮСШ5</t>
  </si>
  <si>
    <t>вул.Спортивна 1/1 в м.Миколаєві</t>
  </si>
  <si>
    <t>Капітальний ремонт адміністративної будівлі Центрального міського стадіону та виготовлення проектно-кошторисної документації</t>
  </si>
  <si>
    <t>корегіровка КПД,експертиза та авторський нагляд</t>
  </si>
  <si>
    <t>ТОВ "Проет-Тайм"</t>
  </si>
  <si>
    <t>технічний нагляд</t>
  </si>
  <si>
    <t xml:space="preserve"> КП ММР "Капітальне будівництво міста Миколаєва"</t>
  </si>
  <si>
    <t>виконання робіт</t>
  </si>
  <si>
    <t xml:space="preserve">ТОВ " Будград" </t>
  </si>
  <si>
    <t>ТОВ " Декорбуд"</t>
  </si>
  <si>
    <t>Капітальний  ремонт роздягалень В-1 Центрального міського стадіону</t>
  </si>
  <si>
    <t>авторський нагляд</t>
  </si>
  <si>
    <t>ДЛП " Ковен буд"</t>
  </si>
  <si>
    <t>Капітальний ремонт роздягалень Б-1;В-1з вбудованою топковою Центрального міського стадіону</t>
  </si>
  <si>
    <t>експертиза</t>
  </si>
  <si>
    <t>Філія "Укрдержбуд"</t>
  </si>
  <si>
    <t>ПВКФ " Нікотерм"</t>
  </si>
  <si>
    <t>Капітальний  ремонт легкоатлетичного манеж Центрального міського стадіонуу</t>
  </si>
  <si>
    <t>Обстеження будівельні легкоатлетичного манежу</t>
  </si>
  <si>
    <t>ТОВ МДЦ "Будівельних конструкцій"</t>
  </si>
  <si>
    <t>виготовлення КПД та експертиза</t>
  </si>
  <si>
    <t>ФОП Канівченко В.Г.</t>
  </si>
  <si>
    <t>вул.2 Екіпажна 123 в м.Миколаєві</t>
  </si>
  <si>
    <t>Капітальний ремонт спортивної зали  веслувальної бази ШВСМ</t>
  </si>
  <si>
    <t xml:space="preserve">Філія ДП "Укрдержбудекспертиза" у Мик.обл.   </t>
  </si>
  <si>
    <t xml:space="preserve">ТОВ "Будівельна Компанія "Контакт-Жилбуд"    </t>
  </si>
  <si>
    <t xml:space="preserve">КП "Капітальне будівництво м.Миколаєва"     </t>
  </si>
  <si>
    <t xml:space="preserve">ФОП Павлінов Ю.О.    </t>
  </si>
  <si>
    <t>вул.Спортивна 1/1 м.Миколаєві</t>
  </si>
  <si>
    <t>Нове будівництво футбольного поля №1 (тренувального)  Центрального міського стадіону по вул.Спортивна 1/1 в м.Миколаєві  у т.ч. проектні роботи та експертиза</t>
  </si>
  <si>
    <t xml:space="preserve"> технагляд, </t>
  </si>
  <si>
    <t>ФОП Павлов  Андрій  Анатолійович</t>
  </si>
  <si>
    <t>винесення в  натуру ( привязка поля до місцевості)</t>
  </si>
  <si>
    <t>КП "Госпрозрпахункове проектно-виробниче архітектурно-планувальне бюро"</t>
  </si>
  <si>
    <t xml:space="preserve"> виконання робіт</t>
  </si>
  <si>
    <t xml:space="preserve">  ТОВ"Міленіум Спорт"</t>
  </si>
  <si>
    <t>пр.Героїв України 2/4 м.Миколаєві</t>
  </si>
  <si>
    <t>Будівництво спортивного майданчика КДЮСШ   " Комунарівець" за адресою пр.Героїв України 2/4 в м.Миколаєві  в т.ч. проектні роботи та експертиза</t>
  </si>
  <si>
    <t>виготовлення ПКД  та експертиза</t>
  </si>
  <si>
    <t>ТОВ АБК"Завтра"</t>
  </si>
  <si>
    <t>ПП"Реалбудсервіс-транс"</t>
  </si>
  <si>
    <t>пр.Богоявленський 253 м.Миколаєві</t>
  </si>
  <si>
    <t>Будівництво спортивного майданчика ДЮСШ №5  за адресою пр.Богоявленський 253 в м.Миколаєві  в т.ч. проектні роботи та експертиза</t>
  </si>
  <si>
    <t>вул.Спортивна 11м.Миколаєві</t>
  </si>
  <si>
    <t>Реконтсрукція елінгу "№1 ДЮСШ №2 з надбудовою спортивного залу за адресою вул.Спортивна 1/1 вм.Миколаєві у  т.ч. проектні роботи та експертиза</t>
  </si>
  <si>
    <t xml:space="preserve"> технвгляд,  </t>
  </si>
  <si>
    <t xml:space="preserve">     ПП"БК"Глинозембуд" </t>
  </si>
  <si>
    <t>Реконструкція  існуючого    футбольного поля  Центрального міського стадіону по вул.Спортивна 1/1 в м.Миколаєві у т.ч. проектні роботи та експертиза</t>
  </si>
  <si>
    <t xml:space="preserve"> ТОВ "ЄСТ-Україна"</t>
  </si>
  <si>
    <t xml:space="preserve">ТОВ " Н.Проет- ТАЙМ", </t>
  </si>
  <si>
    <t>виготовлення ПКД</t>
  </si>
  <si>
    <t>Реконструкція  спортивного майданчика Центрального міського стадіону по вул.Спортивна 1/1 в м.Миколаєві  в т.ч. проектні роботи та експертиза</t>
  </si>
  <si>
    <t>ТОВ " БУДГРАД"</t>
  </si>
  <si>
    <t>Рекгонструкція периментального огородження Центрального міського стадіону по вул.Спортивна 1/1 в м.Миколаєві  у  т.ч. проектні роботи таекспертиза</t>
  </si>
  <si>
    <t>ТОВ " АРХ ДИЗАЙН"</t>
  </si>
  <si>
    <t>вул.Пушкінська 11 м.Миколаєві</t>
  </si>
  <si>
    <t xml:space="preserve">Реставрація фасаду та даху будівлі  Миколаївської СДЮШОР з фехтування  по вул.Пушкінська 11 в м.Миколаєві в т.ч. проетні роботи та експертиза                                                                                             </t>
  </si>
  <si>
    <t>ПАТ " БК "Жилпромбуд-8"</t>
  </si>
  <si>
    <t>ТОВ "Автограф-Н"</t>
  </si>
  <si>
    <t xml:space="preserve">Департамент енергетики, енергозбереження та запровадження інноваційних технологій Миколаївської міської ради </t>
  </si>
  <si>
    <t xml:space="preserve">Управління містобудування та архітектури Миколаївської міської ради  </t>
  </si>
  <si>
    <t>ТОВ «Іннтехно»</t>
  </si>
  <si>
    <t>м. Миколаїв, вул. Адміральська, 14</t>
  </si>
  <si>
    <t>Департамент внутрішнього фінансового контролю, нагляду та протидії корупції Миколаївської міської ради</t>
  </si>
  <si>
    <t>ТОВ "Миколаївавтодор"</t>
  </si>
  <si>
    <t>ФОП Ляшенко І.О.</t>
  </si>
  <si>
    <t>ТОВ "АРГО АСП"</t>
  </si>
  <si>
    <t>ФОП Гурко А.М.</t>
  </si>
  <si>
    <t>ФОП Корабейніков В.В.</t>
  </si>
  <si>
    <t>ФОП Агафонова Т.О.</t>
  </si>
  <si>
    <t>ТОВ "Дельта Ойл"</t>
  </si>
  <si>
    <t>Дитячий спортивний майданчик</t>
  </si>
  <si>
    <t>вул. Океанівська, 34</t>
  </si>
  <si>
    <t>ТОВ "Агро Макс Порт"</t>
  </si>
  <si>
    <t>ФОП Медянцев</t>
  </si>
  <si>
    <t>Внутрішньоквартальний проїзд</t>
  </si>
  <si>
    <t>ФОП Стеценко</t>
  </si>
  <si>
    <t>пр. Богоявленський, 325/1</t>
  </si>
  <si>
    <t>ФОП Гончаренко</t>
  </si>
  <si>
    <t>Тротуар</t>
  </si>
  <si>
    <t>ТОВ "АБЗ-М"</t>
  </si>
  <si>
    <t>Зупинка громадського транспорту</t>
  </si>
  <si>
    <t>ФОП Петрушков</t>
  </si>
  <si>
    <t>Дорога</t>
  </si>
  <si>
    <t>пр. Богоявленський, 325, 327</t>
  </si>
  <si>
    <t>вул. Відродження</t>
  </si>
  <si>
    <t>ТОВ "Тефітстайл"</t>
  </si>
  <si>
    <t>ТОВ "Тринолл"</t>
  </si>
  <si>
    <t>вул.Казарського 1/1, 1/3, 1а, 3а</t>
  </si>
  <si>
    <t>вул.Нагірна 87, 87а, 89,91</t>
  </si>
  <si>
    <t>ТОВ "Будівельна фірма "Укрінбуд"</t>
  </si>
  <si>
    <t>ФОП Мариненко</t>
  </si>
  <si>
    <t xml:space="preserve">Управління освіти Миколаївської міської ради </t>
  </si>
  <si>
    <r>
      <t xml:space="preserve">Управління </t>
    </r>
    <r>
      <rPr>
        <b/>
        <sz val="12"/>
        <color indexed="8"/>
        <rFont val="Times New Roman"/>
        <family val="1"/>
        <charset val="204"/>
      </rPr>
      <t xml:space="preserve">охорони здоров'я Миколаївської міської ради </t>
    </r>
  </si>
  <si>
    <r>
      <t xml:space="preserve">Департамент </t>
    </r>
    <r>
      <rPr>
        <b/>
        <sz val="12"/>
        <color indexed="8"/>
        <rFont val="Times New Roman"/>
        <family val="1"/>
        <charset val="204"/>
      </rPr>
      <t xml:space="preserve">праці та соціального захисту населення Миколаївської міської ради </t>
    </r>
  </si>
  <si>
    <r>
      <t xml:space="preserve">Управління </t>
    </r>
    <r>
      <rPr>
        <b/>
        <sz val="12"/>
        <color indexed="8"/>
        <rFont val="Times New Roman"/>
        <family val="1"/>
        <charset val="204"/>
      </rPr>
      <t xml:space="preserve">з питань культури та охорони  культурної спадщини Миколаївської міської ради </t>
    </r>
  </si>
  <si>
    <r>
      <t xml:space="preserve">Управління </t>
    </r>
    <r>
      <rPr>
        <b/>
        <sz val="12"/>
        <color indexed="8"/>
        <rFont val="Times New Roman"/>
        <family val="1"/>
        <charset val="204"/>
      </rPr>
      <t>у справах фізичної культури і спорту Миколаївської міської ради</t>
    </r>
  </si>
  <si>
    <r>
      <t xml:space="preserve">Управління </t>
    </r>
    <r>
      <rPr>
        <b/>
        <sz val="12"/>
        <color indexed="8"/>
        <rFont val="Times New Roman"/>
        <family val="1"/>
        <charset val="204"/>
      </rPr>
      <t xml:space="preserve">з питань надзвичайних ситуацій та цивільного захисту населення Миколаївської міської ради </t>
    </r>
  </si>
  <si>
    <r>
      <t xml:space="preserve">Адміністрація </t>
    </r>
    <r>
      <rPr>
        <b/>
        <sz val="12"/>
        <color indexed="8"/>
        <rFont val="Times New Roman"/>
        <family val="1"/>
        <charset val="204"/>
      </rPr>
      <t xml:space="preserve">Заводського району Миколаївської міської ради </t>
    </r>
  </si>
  <si>
    <r>
      <t xml:space="preserve">Адміністрація </t>
    </r>
    <r>
      <rPr>
        <b/>
        <sz val="12"/>
        <color indexed="8"/>
        <rFont val="Times New Roman"/>
        <family val="1"/>
        <charset val="204"/>
      </rPr>
      <t xml:space="preserve">Корабельного району Миколаївської міської ради </t>
    </r>
  </si>
  <si>
    <r>
      <t xml:space="preserve">Адміністрація </t>
    </r>
    <r>
      <rPr>
        <b/>
        <sz val="12"/>
        <color indexed="8"/>
        <rFont val="Times New Roman"/>
        <family val="1"/>
        <charset val="204"/>
      </rPr>
      <t>Інгульського  району Миколаївської міської ради</t>
    </r>
  </si>
  <si>
    <r>
      <t xml:space="preserve">Адміністрація </t>
    </r>
    <r>
      <rPr>
        <b/>
        <sz val="12"/>
        <color indexed="8"/>
        <rFont val="Times New Roman"/>
        <family val="1"/>
        <charset val="204"/>
      </rPr>
      <t xml:space="preserve">Центрального району Миколаївської міської ради </t>
    </r>
  </si>
  <si>
    <r>
      <t xml:space="preserve">Департамент </t>
    </r>
    <r>
      <rPr>
        <b/>
        <sz val="12"/>
        <color indexed="8"/>
        <rFont val="Times New Roman"/>
        <family val="1"/>
        <charset val="204"/>
      </rPr>
      <t xml:space="preserve">житлово-комунального господарства Миколаївської міської ради </t>
    </r>
  </si>
  <si>
    <t>ТОВ "Тавріямонолітбуд"</t>
  </si>
  <si>
    <t>Інформація про видатки бюджету розвитку за 2017 рік   (будівництво, реконструкція, реставрація, капітальні ремонти)</t>
  </si>
  <si>
    <t>Види робіт</t>
  </si>
  <si>
    <t>Сума, тис. грн. (з трьома дес.знаками)</t>
  </si>
  <si>
    <t>Заплановано</t>
  </si>
  <si>
    <t>м.Миколаїв вул. Миру, 66а</t>
  </si>
  <si>
    <t>приміщення архівного відділу  Миколаївської міської ради</t>
  </si>
  <si>
    <t>капітальний ремонт приміщень</t>
  </si>
  <si>
    <t>ЧМП"АМИГРАН", КП ММР "Капіт.буд-во м,Миколаєва"</t>
  </si>
  <si>
    <t>м.Миколаїв вул. Радісна, 9</t>
  </si>
  <si>
    <t>ТОВ"Ремстрой 98", КП ММР "Капіт.буд-во м,Миколаєва"</t>
  </si>
  <si>
    <t>м.Миколаїв вул. Адміральська, 20</t>
  </si>
  <si>
    <t>капітальний ремонт приміщень, заміна віконних блоків на енергозберігаючі</t>
  </si>
  <si>
    <t xml:space="preserve">ТОВ"Металбудсервіс", </t>
  </si>
  <si>
    <t>капітальний післяексплутаційний ремонт ліфту</t>
  </si>
  <si>
    <t>Капітальний ремонт ДНЗ №2 по вул. Чкалова, 118-б у м. Миколаєві, в т.ч. проектно-вишукувальні роботи та експертиза</t>
  </si>
  <si>
    <t>Капітальний ремонт приміщення, в т.ч.:</t>
  </si>
  <si>
    <t>Виготовленн проектно-кошторисної документації</t>
  </si>
  <si>
    <t>ФОП Бойко М.Д.</t>
  </si>
  <si>
    <t>Технічний нагляд</t>
  </si>
  <si>
    <t>Ремонтні роботи</t>
  </si>
  <si>
    <t>ТОВ "Будівельна компанія "Контакт-Жилбуд"</t>
  </si>
  <si>
    <t>54003                                      м. Миколаїв                                   вул. Колодязна, 41</t>
  </si>
  <si>
    <t>Капітальний ремонт покрівлі ДНЗ №5 по вул.Колодязна, 41, у м.Миколаєві в т.ч. проектно-вишукувальні роботи та експертиза</t>
  </si>
  <si>
    <t>Капітальний ремонт покрівлі, в т.ч.:</t>
  </si>
  <si>
    <t>ФОП Кунецький Сергій Анатолійович</t>
  </si>
  <si>
    <t>ФОП Нуждов Павло Анатолійович</t>
  </si>
  <si>
    <t>Авторський нагляд</t>
  </si>
  <si>
    <t>ТОВ "Антарес-БУД"</t>
  </si>
  <si>
    <t>ТОВ Антарес-БУД</t>
  </si>
  <si>
    <t>Капітальний ремонт ДНЗ №17 по вул. Космонавтів, 144-б у м. Миколаєві, в т.ч. проектно-вишукувальні роботи та експертиза</t>
  </si>
  <si>
    <t>Капітальний ремонт будівлі, в т.ч.:</t>
  </si>
  <si>
    <t>Виготовленн проектно-кошторисної документації та виконання функціі експертизи</t>
  </si>
  <si>
    <t>ТОВ "Компанія Нікон-Буд"</t>
  </si>
  <si>
    <t>Капітальний ремонт покрівлі ДНЗ №49 по вул.Лазурна, 44 у м.Миколаєві, в т.ч. проектно-вишукувальні роботи та експертиза</t>
  </si>
  <si>
    <t>Капітальний ремонт покрівлі,                               в т.ч.:</t>
  </si>
  <si>
    <t>Капітальний ремонт будівлі ДНЗ № 50 у м.Миколаєві у т.ч. проектно-вишукувальні роботи та експертиза</t>
  </si>
  <si>
    <t>Капітальний ремонт буділі,                               в т.ч.:</t>
  </si>
  <si>
    <t>ФОП Павлов А.А.</t>
  </si>
  <si>
    <t>Капітальний ремонт покрівлі ДНЗ № 52 по пров.. Парусний, 7 Б у м.Миколаєві, в т.ч. проектно-вишукувальні роботи та експертиза</t>
  </si>
  <si>
    <t>ТОВ МІК "Інвестбуд"</t>
  </si>
  <si>
    <t>Капітальний ремонт будівлі ДНЗ № 52 по пров.. Парусний, 7 Б у м.Миколаєві, в т.ч. проектно-вишукувальні роботи та експертиза</t>
  </si>
  <si>
    <t>ТОВ "Арх Дизайн"</t>
  </si>
  <si>
    <t>Капітальний ремонт дошкільного навчального закладу №53 м. Миколаєва (благоустрій території по вул. Соборна, 13/11 у м.Миколаїв, в т.ч. проектно-вишукувальні роботи та експертиза)</t>
  </si>
  <si>
    <t>Капітальний ремонт подвір'я,                               в т.ч.:</t>
  </si>
  <si>
    <t>Експертний звіт</t>
  </si>
  <si>
    <t>Капітальний ремонт приміщень  ДНЗ №60 по вул. Васляєва, 25/1 у м. Миколаєві, в т.ч. проектно-вишукувальні роботи та експертиза</t>
  </si>
  <si>
    <t>Капітальний ремонт приміщення,  в т.ч.:</t>
  </si>
  <si>
    <t>Капітальний ремонт покрівлі ДНЗ №65 по вул. Чайковського, 24 у м. Миколаєві, в т.ч. проектно-вишукувальні роботи та експертиза</t>
  </si>
  <si>
    <t>ФОП Ігнатьєва Ю.О.</t>
  </si>
  <si>
    <t>Капітальний ремонт будівлі ДНЗ № 66 у м.Миколаєві у т.ч. проектно-вишукувальні роботи та експертиза</t>
  </si>
  <si>
    <t>Капітальний ремонт будівлі ДНЗ №70 по вул.Фалеївській,11 у м. Миколаєві, в т.ч. проектно-вишукувальні роботи та експертиза</t>
  </si>
  <si>
    <t>ПП "Реалбудсервіс-транс"</t>
  </si>
  <si>
    <t>Капітальний ремонт будівлі ДНЗ №72 М. Корениха, вул. Молдавська, 9 у м. Миколаєві, в т.ч. проектно-вишукувальні роботи та експертиза</t>
  </si>
  <si>
    <t>Капітальний ремонт будівлі ДНЗ № 79   у м.Миколаєві у т.ч. проектно-вишукувальні роботи та експертиза</t>
  </si>
  <si>
    <t>Капітальний ремонт будівлі ДНЗ № 94 у м.Миколаєві у т.ч. проектно-вишукувальні роботи та експертиза</t>
  </si>
  <si>
    <t>Капітальний ремонт будівлі ДНЗ № 112 по вул. Іванова, 34 в м.Миколаєві, в т.ч. проектно-вишукувальні роботи та експертиза</t>
  </si>
  <si>
    <t>Капітальний ремонт огорожі ДНЗ № 112у м.Миколаєві у т.ч. проектно-вишукувальні роботи та експертиза</t>
  </si>
  <si>
    <t>Капітальний ремонт огорожі,                               в т.ч.:</t>
  </si>
  <si>
    <t>ТОВ "Житлорембуд - Ніка"</t>
  </si>
  <si>
    <t>Капітальний ремонт покрівлі ДНЗ №127 по пр. Миру, 27-Г у м. Миколаєві, в т.ч. проектно-вишукувальні роботи та експертиза</t>
  </si>
  <si>
    <t>Капітальний ремонт внутрішнього дворового твердого покриття та облаштування водостоків дошкільного навчального закладу №128 м.Миколаєва</t>
  </si>
  <si>
    <t>ФОП Ваховський М.О.</t>
  </si>
  <si>
    <t>ТОВ "Асканія Хол"</t>
  </si>
  <si>
    <t>Капітальний ремонт приміщень  ДНЗ №130 по вул. Знаменська, 5-а у м. Миколаєві, в т.ч. проектно-вишукувальні роботи та експертиза</t>
  </si>
  <si>
    <t>Передпроектні роботи на проведення капітального ремонту будівлі ДНЗ №130, по вул. Знаменська, 5-а у м. Миколаєві, в т.ч. проектно-вишукувальні роботи та експертиза</t>
  </si>
  <si>
    <t>Капітальний ремонт будівлі,                               в т.ч.:</t>
  </si>
  <si>
    <t xml:space="preserve">Перед проектні роботи </t>
  </si>
  <si>
    <t>ФОП Ларченко Г.І.</t>
  </si>
  <si>
    <t>Капітальний ремонт будівлі  ДНЗ №131 по вул. З.Космодем’янської, 12-А  у м.Миколаєві, в т.ч. проектно-вишукувальні роботи та експертиза</t>
  </si>
  <si>
    <t>Капітальний ремонт будівлі ДНЗ №139 по вул.Артема 28-а , ум.Миколаєві, в т.ч. проектно-вишукувальні роботи та експертиз</t>
  </si>
  <si>
    <t>54050                                       м. Миколаїв                         вул. Глинки, 7 А</t>
  </si>
  <si>
    <t>Капітальний ремонт ДНЗ №140 по вул. Глінки, 7-а у м. Миколаєві, в т.ч. проектно-вишукувальні роботи та експертиза</t>
  </si>
  <si>
    <t>Капітальний ремонт огорожі ЗОШ №3 по вул. Чкалова, 114 у м. Миколаєві, в т.ч. проектно-вишукувальні роботи та експертиза</t>
  </si>
  <si>
    <t>Капітальний ремонт огорожі, в т.ч.:</t>
  </si>
  <si>
    <t>Капітальний ремонт спортивного майданчику ЗОШ №3 по вул. Чкалова, 114 у м. Миколаєві, в т.ч. проектно-вишукувальні роботи та експертиза</t>
  </si>
  <si>
    <t>Капітальний ремонт спортивного майданчику , в т.ч.:</t>
  </si>
  <si>
    <t>Виготовлення проектно-кошторисної документації</t>
  </si>
  <si>
    <t>Капітальний ремонт спортивної зали ЗОШ №3 по вул. Чкалова, 114 у м. Миколаєві, в т.ч. проектно-вишукувальні роботи та експертиза</t>
  </si>
  <si>
    <t>Капітальний ремонт спортивної зали, в т.ч.:</t>
  </si>
  <si>
    <t>Капітальний ремонт огорожі Гімназії №4 по вул.Лазурна,48 у м.Миколаєві, в т.ч. проектно-вишукувальні роботи та експертиза</t>
  </si>
  <si>
    <t>Виготовлення проектно-кошторисної документації та експертизи</t>
  </si>
  <si>
    <t>54056                                  м.Миколаїв                          Китобоїв, 3 Б</t>
  </si>
  <si>
    <t>Капітальний ремонт спортивного майданчику ЗОШ №11 по вул. Китобоїв, 3 у м. Миколаєві, в т.ч. проектно-вишукувальні роботи та експертиза</t>
  </si>
  <si>
    <t>Капітальний ремонт спортивного майданчику, в т.ч.:</t>
  </si>
  <si>
    <t>ТОВ "СРОЙ МИР ИНДАСТРИЗ"</t>
  </si>
  <si>
    <t>КП "Капітальне будівництво м.Миколава"</t>
  </si>
  <si>
    <t>Капітальний ремонт огорожі      ЗОШ №11 по вул. Китобоїв, 3 у м. Миколаєві, в т.ч. проектно-вишукувальні роботи та експертиза</t>
  </si>
  <si>
    <t>Капітальний ремонт огорожі , в т.ч.:</t>
  </si>
  <si>
    <t>Капітальний ремонт харчоблоку ЗОШ №12  у м. Миколаєві, в т.ч. проектно-вишукувальні роботи та експертиза</t>
  </si>
  <si>
    <t>Капітальний ремонт харчоблоку, в т.ч.:</t>
  </si>
  <si>
    <t>ФОП Павлінов Ю.О.</t>
  </si>
  <si>
    <t>Капітальний ремонт будівлі ЗОШ №13 по прт Центральний,84 у м.Миколаєві  в т.ч. проектно-вишуквальні роботи та експертиза</t>
  </si>
  <si>
    <t>ТОВ "Агропромислова компанія "Євгройл"</t>
  </si>
  <si>
    <t>Капітальний ремонт огорожі ЗОШ №16 по вул. Христо Ботєва, 41 у м.Миколаєві в т.ч. проектно-вишукувальні роботи та експертиза</t>
  </si>
  <si>
    <t>Капітальний ремонт спортивного майданчику ЗОШ №18 по вул.Дачна,2   у м.Миколаєві, в т.ч. проектно-вишукувальні роботи та експертиза</t>
  </si>
  <si>
    <t>Капітальний ремонт огорожі ЗОШ №20 по вул.Космонавтів,70 в м. Миколаєві, у т.ч. проектно-вишукувальні роботи та експертиза</t>
  </si>
  <si>
    <t>Капітальний ремонт спортивного залу ЗОШ №20 по вул.Космонавтів,70 в м. Миколаєві, у т.ч. проектно-вишукувальні роботи та експертиза</t>
  </si>
  <si>
    <t>Капітальний ремонт спортивного залу, в т.ч.:</t>
  </si>
  <si>
    <t>Капітальний ремонт огорожі ЗОШ № 24 по вул.Лісна,1 у м.Миколаєві в т.ч. проектно-вишукувальні роботи та експертиза</t>
  </si>
  <si>
    <t>Капітальний ремонт спортивного майданчикуЗОШ № 24 по вул.Лісна,1 у м.Миколаєві в т.ч. проектно-вишукувальні роботи та експертиза</t>
  </si>
  <si>
    <t>Передпроектні роботи на проведення капітального ремонту будівлі ЗОШ №24, по вул. Лісна, 1 у м. Миколаєві в т.ч. проектно-вишукувальні роботи та експертиза</t>
  </si>
  <si>
    <t>Капітальний ремонт будівлі,                             в т.ч.:</t>
  </si>
  <si>
    <t>перед проектні роботи на виготовленн проектно-кошторисної документації</t>
  </si>
  <si>
    <t>Капітальний ремонт будівлі ЗОШ №25 по вул. Защука, 2-А у м.Миколаєві, в т.ч. проектно-вишукувальні роботи та експертиза</t>
  </si>
  <si>
    <t>ФОП Зубик А.В.</t>
  </si>
  <si>
    <t>ТОВ Південьбуд Миколаїв ЛТД</t>
  </si>
  <si>
    <t>Капітальний ремонт будівлі ЗОШ №28 по вул.Чайковського,30   у м.Миколаєвї , у т.ч. проектно-вишукувальні роботи та експертиза</t>
  </si>
  <si>
    <t>Виготовлення проектно-кошторисної документації та виконання функції експертизи</t>
  </si>
  <si>
    <t>Капітальний ремонт будівлі ЗОШ №32 по вул. Гайдара,1 у м.Миколаєві  в т.ч. проектно-вишуквальні роботи та експертиза</t>
  </si>
  <si>
    <t>Капітальний ремонт будівлі ЗОШ №36 по вул. Чигрина, 143 у м.Миколаєві  в т.ч. проектно-вишуквальні роботи та експертиза</t>
  </si>
  <si>
    <t>МФІ "НДІпроектреконструкція"</t>
  </si>
  <si>
    <t>ТОВ " Промбут 2 "</t>
  </si>
  <si>
    <t>ТОВ "Новий Град"</t>
  </si>
  <si>
    <t>Капітальний ремонт покрівлі ЗОШ №39 по вул. Нікольська, 6 у м. Миколаєві, в т.ч. проектно-вишукувальні роботи та експертиза</t>
  </si>
  <si>
    <t>Капітальний ремонт покрівлі,                                         в т.ч.:</t>
  </si>
  <si>
    <t>Капітальний ремонт будівлі ЗОШ № 40 по вул.Металургів 97/1 у м.миколаєві, в т.ч. проектно-вишукувальні роботи та експертиза</t>
  </si>
  <si>
    <t>Капітальний ремонт огорожі ЗОШ №44 по вул. Знаменська,1 у м. Миколаєві, в т.ч. проектно-вишукувальні роботи та експертиза</t>
  </si>
  <si>
    <t>Капітальний ремонт огорожі,                             в т.ч.:</t>
  </si>
  <si>
    <t>ТОВ "Будівельна компанія "Інтербуд"</t>
  </si>
  <si>
    <t>Капітальний ремонт огорожі ЗОШ №46 по вул. вул. 9-а Повздожня, 10 у м. Миколаєві, в т.ч. проектно-вишукувальні роботи та експертиза</t>
  </si>
  <si>
    <t>Капітальний ремонт огорожі  ЗОШ № 48 по вул.Г.Попеля,164 у м.Миколаєві, в т.ч. проектно-вишукувальні роботи та експертиза</t>
  </si>
  <si>
    <t>Капітальний ремонт двору  ЗОШ № 48 по вул.Г.Попеля,164 у м.Миколаєві, в т.ч. проектно-вишукувальні роботи та експертиза</t>
  </si>
  <si>
    <t>Капітальний ремонт подвір'я,                            в т.ч.:</t>
  </si>
  <si>
    <t>Капітальний ремонт огорожі ЗОШ №50, в т.ч. проектно-вишукувальні роботи та експертиза</t>
  </si>
  <si>
    <t>Капітальний ремонт будівлі ЗОШ № 51 у м.Миколаєві, в т.ч. проектно-вишукувальні роботи та експертиза</t>
  </si>
  <si>
    <t xml:space="preserve">Капітальний ремонт огорожі  ЗОШ №52 по вул.Крилова,42 у м.Миколаєві, у т.ч. проектно-вишукувальні роботи та експертиза </t>
  </si>
  <si>
    <t>Капітальний ремонт спортивного залу  ЗОШ №53 по вул.Потьомкінська 154,  у м.Миколаєві у т.ч. проектно-вишукувальні роботи та експертиза</t>
  </si>
  <si>
    <t>Капітальний ремонт спортвного залу, в т.ч.:</t>
  </si>
  <si>
    <t>Капітальний ремонт спортивного майданчику ЗОШ №53 по вул.Потьомкінська 154,  у м.Миколаєві у т.ч. проектно-вишукувальні роботи та експертиза</t>
  </si>
  <si>
    <t>Капітальний ремонт спортвного майданчику, в т.ч.:</t>
  </si>
  <si>
    <t>Капітальний ремонт будівлі ЗОШ №54 по пр. Корабелів 10-Б  у м.Миколаєві, в т.ч. проектно-вишукувальні роботи та експертиза</t>
  </si>
  <si>
    <t>Капітальний ремонт покрівлі ЗОШ №57 по вул..Лазурна, 46 у м.Миколаєві у т.ч. проектно-вишукувальні роботи та експертиза</t>
  </si>
  <si>
    <t>Капітальний ремонт покрівлі,                             в т.ч.:</t>
  </si>
  <si>
    <t>Капітальний ремонт спортивного майданчику ЗОШ № 59 по вул..Адміральська,24 у м.Миколаєві у т.ч. проектно-вишукувальні роботи та експертиза</t>
  </si>
  <si>
    <t>Капітальний ремонт спортивного залу  ЗОШ № 60 по вул. Чорноморська,1  у м.Миколаєві у т.ч. проектно-вишукувальні роботи та експертиза</t>
  </si>
  <si>
    <t>Капітальний ремонт спортивного майданчику ЗОШ №61 по вул.Матросова,2   у м.Миколаєві, в т.ч. проектно-вишукувальні роботи та експертиза</t>
  </si>
  <si>
    <t>Капітальний ремонт приміщення ЗОШ №64 по вул.Архітектора Старова, 6-Г   у м.Миколаєві, в т.ч. проектно-вишукувальні роботи та експертиза</t>
  </si>
  <si>
    <t>Капітальний ремонт спортивного майданчику Муніципального колегіуму (філія) по вул Потьомкінській, 147-А у м.Миколаєві, у т.ч. проектно-вишукувальні роботи та експертиза</t>
  </si>
  <si>
    <t>Капітальний ремонт спортивного майданчику Класичного ліцею  у м.Миколаєвї , у т.ч. проектно-вишукувальні роботи та експертиза</t>
  </si>
  <si>
    <t>54000
м. Миколаїв 
вул. Космонавтів, 128 а</t>
  </si>
  <si>
    <t xml:space="preserve">Капітальний ремонт покрівлі БТДЮ Інгульского району у м.Миколаєві у т.ч. проектно-вишукувальні роботи та експертиза </t>
  </si>
  <si>
    <t>54001
м. Миколаїв 
вул. Адміральській, 31</t>
  </si>
  <si>
    <t>Капітальний ремонт Палацу творчості учнів по вул. Адміральській, 31 м.Миколаєва, в т.ч. проектно-вишукувальні роботи та експертиза</t>
  </si>
  <si>
    <t>54001
м. Миколаїв 
вул. Інгульській узвіс, 2</t>
  </si>
  <si>
    <t>Капітальний ремонт будинку Клубу юних моряків з флотілією по вул. Інгульський узвіс, 2 у м.Миколаєві, в т.ч. проектно-вишукувальні роботи та експертиза</t>
  </si>
  <si>
    <t>ТОВ "Проект-Комплект"</t>
  </si>
  <si>
    <t>мкр. Північний</t>
  </si>
  <si>
    <t>Нове будівництво дошкільного навчального закладу по вул.Променева у мікрорайоні "Північний" м.Миколаєва, в т.ч. проектно-вишукувальні  роботи та експертиза</t>
  </si>
  <si>
    <t>Проектні роботи</t>
  </si>
  <si>
    <t>ТОВ "Іститут Градпроект"</t>
  </si>
  <si>
    <t>вул. Олійника, 36</t>
  </si>
  <si>
    <t>Будівництво навчальних приміщень для розвитку творчого потенціалу учнів з інклюзивною формою навчання МСШ «Академія дитячої творчості» за адресою: 54034, м. Миколаїв, вул. Олійника, 36, в т.ч. проектно-вишукувальні роботи та експертиза</t>
  </si>
  <si>
    <t>Загальнобудівельні роботи</t>
  </si>
  <si>
    <t>КНВП "Триботехніка"</t>
  </si>
  <si>
    <t>вул. 4-та Поздовжня, 58</t>
  </si>
  <si>
    <t>Нове будівництво котельні  ЗОШ № 45 по вул.4-ій Поздовжній, 58, у м.Миколаєві, в т.ч. проектно-вишукувальні роботи та експертиза</t>
  </si>
  <si>
    <t>ТОВ "Південьбуд Миколаїв ЛТД"</t>
  </si>
  <si>
    <t>вул.Архітектора Старова, 6-Г</t>
  </si>
  <si>
    <t>Реконструкція покрівлі ЗОШ №64 по вул.Архітектора Старова, 6-Г у м.Миколаєві, у т.ч. проектно-вишукувальні роботи та експертиза</t>
  </si>
  <si>
    <t>вул. Мала Морська,78</t>
  </si>
  <si>
    <t>Нове будівництво котельні ЗОШ №4 по вул. М.Морська,78 у м. Миколаєві, в т.ч. проектно-вишукувальні роботи та експертиза</t>
  </si>
  <si>
    <t>ТОВ АПК "Евгройл"</t>
  </si>
  <si>
    <t>вул. Ватутіна,124</t>
  </si>
  <si>
    <t xml:space="preserve">Нове будівництво котельні ЗОШ№ 29 по вул.Ватутіна,124 у м.Миколаєві, в т.ч. проектно- вишукувальні роботи та експертиза </t>
  </si>
  <si>
    <t>вул. Металургів, 97/1</t>
  </si>
  <si>
    <t>Реконструкція покрівлі ЗОШ №40 по вул.Металургів, 97/1  у м.Миколаєві, у т.ч. проектно-вишукувальні роботи та експертиза</t>
  </si>
  <si>
    <t>ТОВ "ДіКор Буд"</t>
  </si>
  <si>
    <t>вул. Погранична, 143</t>
  </si>
  <si>
    <t>Реконструкція з прибудовою ЗОШ № 36 по вул. Чигрина, 143 у м.Миколаєві  в т.ч. проектно-вишукувальні роботи та експертиза</t>
  </si>
  <si>
    <t>ТОВ "БК "Житлопромбуд-8"</t>
  </si>
  <si>
    <t>вул. Знаменська,2/6</t>
  </si>
  <si>
    <t>Реконструкція спортивного майданчику ЗОШ №44 по вул. Знаменській,2/6 у м.Миколаєві, в т.ч. проектно-вишукувальні роботи та експертиза</t>
  </si>
  <si>
    <t>Реконструкція будівлі (для забезпечення інклюзивної форми навчання) МСШ МіПР «Академія дитячої творчості» по вул. Олійника, 36 у м. Миколаєві, , в т.ч. проектні роботи та експертиза</t>
  </si>
  <si>
    <t>вул. Нікольська, 34</t>
  </si>
  <si>
    <t>Реставрація Першої Української гімназії ім. М. Аркаса по вул. Нікольській, 34 в м. Миколаєві, в т.ч. проектні роботи та експертиза</t>
  </si>
  <si>
    <t>вул. Адміральська,24</t>
  </si>
  <si>
    <t>Реставрація Миколаївської гімназії №2 (пам’ятки архітектури місцевого значення "Міське дівоче училище" (друга жіноча гімназія), ІІ половина ХІХ ст.) по вул. Адміральській,24 у м.Миколаєві, в т.ч. проектно-вишукувальні роботи та експертиза</t>
  </si>
  <si>
    <t>м.Миколаїв, вул. Екіпажна, 4</t>
  </si>
  <si>
    <t xml:space="preserve">Капітальний ремонт захисної споруди цивільног захисту (цивільна оборона)  сховище №52508  міської лікарні  №1 </t>
  </si>
  <si>
    <t>Капітальний ремонт</t>
  </si>
  <si>
    <t>ТОВ Інвестбуд</t>
  </si>
  <si>
    <t>Капітальний ремонт дорожнього покриття і тротуарів прибудинкових територій міської лікарні №1</t>
  </si>
  <si>
    <t>ТОВ Реалбудсервістранс</t>
  </si>
  <si>
    <t>Капітальний ремонт приміщення  судинної неврології Міської лікарні №1</t>
  </si>
  <si>
    <t>ТОВ Автограф-Н, ДП "Укрдержбудекспертиза"</t>
  </si>
  <si>
    <t xml:space="preserve">Капітальний ремонт лікарняного ліфта міської лікарні №1 </t>
  </si>
  <si>
    <t>Монтаж та встановлення ліфту</t>
  </si>
  <si>
    <t>КП Миколаївліфт</t>
  </si>
  <si>
    <t xml:space="preserve">Капітальний ремонт віконних блоків міської лікарні №1 </t>
  </si>
  <si>
    <t>ТОВ "Голден-Буд"</t>
  </si>
  <si>
    <t>м.Миколаїв,  вул. Космонавтів, 97</t>
  </si>
  <si>
    <t xml:space="preserve">Капітальний ремонт  міської лікарні №3 за  адресою м. Миколаїв, вул. Космонавтів, 97  з утепленням фасадів </t>
  </si>
  <si>
    <t xml:space="preserve">Виготовлення проектно-кошторисної документації </t>
  </si>
  <si>
    <t>ТОВ "ІНПРОЕКТ-БУД"</t>
  </si>
  <si>
    <t xml:space="preserve">Капітальний ремонт віконних блоків міської лікарні №3 </t>
  </si>
  <si>
    <t>м. Миколаїв, вул Адмірала Макарова 1</t>
  </si>
  <si>
    <t>Капітальний ремонт будівлі,утеплення фасаду міської лікарні №4</t>
  </si>
  <si>
    <t>ТОВ фірма "Надежда-ТВ"</t>
  </si>
  <si>
    <t>Капітальний ремонт ліфтів міської лікарні №4</t>
  </si>
  <si>
    <t>Монтаж та встановлення ліфтів</t>
  </si>
  <si>
    <t>Капітальний ремонт терапевтичного відділення та приміщень міської лікарні №4</t>
  </si>
  <si>
    <t>ТОВ "ФІРМА "РЕМТЕХ"</t>
  </si>
  <si>
    <t xml:space="preserve">Капітальний ремонт віконних блоків міської лікарні №4 </t>
  </si>
  <si>
    <t>Капітальний ремонт покрівлі патанатомічного відділення міської лікарні №4</t>
  </si>
  <si>
    <t>м.Миколаїв,         вул.Корабелів,14В</t>
  </si>
  <si>
    <t>Капітальний ремонт будівлі, утеплення фасаду міської лікарні швидкої медичної допомоги</t>
  </si>
  <si>
    <t>Капітальний ремонт віконних блоків міської лікарні швидкої медичної допомоги</t>
  </si>
  <si>
    <t>м. Миколаїв вул. Рюміна,5</t>
  </si>
  <si>
    <t xml:space="preserve">Капітальний ремонт (термосанація) будівлі лікарняного корпусу дитячої лікарні №2 </t>
  </si>
  <si>
    <t>Капітальний ремонт приміщень міської пологового будинку №2</t>
  </si>
  <si>
    <t>ФОП Чубов</t>
  </si>
  <si>
    <t>м.Миколаїв, вул.Київська,3</t>
  </si>
  <si>
    <t>Капітальний ремонт "Енергоефективна термосанація будівлі пологового будинку №3"</t>
  </si>
  <si>
    <t>ТОВ "Житомирська майстерня"</t>
  </si>
  <si>
    <t>Капітальний ремонт покрівлі міської пологового будинку №3</t>
  </si>
  <si>
    <t xml:space="preserve">Капітальний ремонт сімейної амбулаторії «КЗ ММР «ЦПМСД №1» </t>
  </si>
  <si>
    <t>ТОВ "Южный город"</t>
  </si>
  <si>
    <t>м.Миколаїв,                      вул Космонавтів,  126</t>
  </si>
  <si>
    <t xml:space="preserve">Капітальний ремонт покрівлі будівлі «КЗ ММР «ЦПМСД № 2» </t>
  </si>
  <si>
    <t>ТОВ "Базальт -К"</t>
  </si>
  <si>
    <t>м.Миколаїв, вул. Шосейна, 128 </t>
  </si>
  <si>
    <t xml:space="preserve">Капітальний ремонт головного входу та будівлі КЗ ММР "ЦПМСД №3" </t>
  </si>
  <si>
    <t>ТОВ "Реалбудсервіс-транс"</t>
  </si>
  <si>
    <t>м. Миколаїв, пров. Київський,1</t>
  </si>
  <si>
    <t>Капітальний ремонт фасаду з зовнішнім утепленням стін будівлі та капітальний ремонт покрівлі  сімейної амбулаторії №2 КЗ ММР "ЦПМСД №4"</t>
  </si>
  <si>
    <t>ФОП Коровій Є.Л.</t>
  </si>
  <si>
    <t>м.Миколаїв, вул.Адміральська,38</t>
  </si>
  <si>
    <t xml:space="preserve">Капитальний  ремонт фасаду з утепленням будівлі КЗ ММР "ЦПМСД №4" </t>
  </si>
  <si>
    <t>ТОВ"Агрофон проект"</t>
  </si>
  <si>
    <t>м.Миколаїв пр.Богоявленский  340/2</t>
  </si>
  <si>
    <t xml:space="preserve">Капітальний ремонт системи опалення та вбиралень, в тому числі вбиральні для осіб з обмеженими можливостями в сімейній амбулаторії № 1 КЗ ММР "ЦПМСД № 7" та капітальний ремонт адміністративних приміщень </t>
  </si>
  <si>
    <t>ТОВ "Фірма "РЕМТЕХ"</t>
  </si>
  <si>
    <t>м.Миколаїв, вул. Привільна, 41/1 та вул. Привільна, 41/3</t>
  </si>
  <si>
    <t xml:space="preserve">Реконструкція приміщення під розміщення сімейної амбулаторії №1 КЗ ММР «ЦПМСД №5» за адресами: вул. Привільна, 41/1 та вул. Привільна, 41/3 в м. Миколаєві, в тому числі проектно-кошторисна документація та експертиза  </t>
  </si>
  <si>
    <t>Реконструкція</t>
  </si>
  <si>
    <t>ТОВ "Миколаївміськбуд"</t>
  </si>
  <si>
    <t>м.Миколаїв, пров. 1 Шосейний,1</t>
  </si>
  <si>
    <t>Реконструкція сімейної амбулаторії №1 КЗ ММР «ЦПМСД №1» за адресою м. Миколаїв, провулок 1 Шосейний,1, в тому числі проектно-кошторисна документація та експертиза</t>
  </si>
  <si>
    <t>ТОВ  "Монарх Строй"</t>
  </si>
  <si>
    <t>м.Миколаїв, вул. Будівельників,8</t>
  </si>
  <si>
    <t>Реконструкція системи опалення з встановленням електричних котлів потужністю 360 кВт в Міському пологовому будинку №2 по вул. Будівельників,8 у м.Миколаєві, у тому числі проектно-кошторисна документація та експертиза</t>
  </si>
  <si>
    <t>ТОВ "Надежда - ТВ"</t>
  </si>
  <si>
    <t>м.Миколаїв, вул. Чкалова,93</t>
  </si>
  <si>
    <t>Реконструкція сімейної амбулаторії  №4 по вул.Чкалова,93 центра первинної медико-санітарної допомоги №3 в м.Миколаєві,  у т.ч.  проектні роботи та експертиза</t>
  </si>
  <si>
    <t>ПрАТ "БК"Житлопромбуд-8"</t>
  </si>
  <si>
    <t>м.Миколаїв, вул. Корабелів, 14-в</t>
  </si>
  <si>
    <t xml:space="preserve">Реконструкція існуючого будинку (літ. Н-1 автоклавна-кафе) під розміщення травматологічного пункту МЛШМД за адресою: вул. Корабелів, 14-в, м. Миколаїв, т.ч. проектні роботи та екпертиза </t>
  </si>
  <si>
    <t>Тов "Антарес-БУД"</t>
  </si>
  <si>
    <t>м.Миколаїв, вул.12 Поздовжня,50-А</t>
  </si>
  <si>
    <t>Реконструкція навісу у відділеннях Ленінського району міського територіального центру за адресою: м.Миколаїв, вул.12 Поздовжня,50-А</t>
  </si>
  <si>
    <t>Експертиза ПКД, технічний нагляд, авторський нагляд, підрядні роботи</t>
  </si>
  <si>
    <t>ФОП Волков А.В.                               ПП"А-Архітектор"                       ФДП Укрдержбудекспертиза                  КП ММР Капітальне будівцтво</t>
  </si>
  <si>
    <t>Капітальний ремонт покрівлі на будівлі відділень Інгульського району міського територіального центру за адресою: м.Миколаїв, вул.12 Поздовжня,50-А</t>
  </si>
  <si>
    <t>Розробка ПКД, експертиза ПКД, технічний нагляд, авторський нагляд, підрядні роботи</t>
  </si>
  <si>
    <t>ТОВ "ЖИТЛОРЕМБУД-НІКА"        ПП"А-Архітектор"                       ФДП Укрдержбудекспертиза       КП ММР Капітальне будівцтво</t>
  </si>
  <si>
    <t>м. Миколаїв, вул. Кругова,47</t>
  </si>
  <si>
    <t>Капітальний ремонт скатної покрівлі будівлі Центру реінтеграції бездомних громадян по вул. Круговій, 47 у м. Миколаєві</t>
  </si>
  <si>
    <t>Капітальний ремонт скатної покрівлі будівлі Центру реінтеграції бездомних громадян</t>
  </si>
  <si>
    <t>ТОВ "Ремсервіс-Н"</t>
  </si>
  <si>
    <t>Технічний нагляд за об'єктом "Капітальний ремонт скатної покрівлі будівлі Центру реінтеграції бездомних громадян по вул. Круговій, 47 у м. Миколаєві"</t>
  </si>
  <si>
    <t xml:space="preserve">Технічний нагляд за об'єктом </t>
  </si>
  <si>
    <t>КП Миколаївської міської ради "Капітальне будівницьтво міста Миколаєва"</t>
  </si>
  <si>
    <t>Виготовлення проектно-кошторисної документації та проведення авторського нагляду по  об'єкту "Капітальний ремонт скатної покрівлі будівлі Центру реінтеграції бездомних громадян по вул. Круговій, 47 у м. Миколаєві"</t>
  </si>
  <si>
    <t>Виготовлення проектно-кошторисної документації та проведення авторського нагляду</t>
  </si>
  <si>
    <t>ФОП Ігнатьєва Юлія Олександрівна</t>
  </si>
  <si>
    <t>м. Миколаїв, вул. Погранична, 13</t>
  </si>
  <si>
    <t>Капітальний ремонт благоустрою території Міського центру соціальної реабілітації дітей-інвалідів (дитячого майданчика), розташованого по вул.Чигрина, (Погранична), 13 у м.Миколаїв</t>
  </si>
  <si>
    <t>Підрядні роботи</t>
  </si>
  <si>
    <t>м. Миколаїв, вул. Спаська, 80</t>
  </si>
  <si>
    <t xml:space="preserve">Реконструкція примміщення під розміщення центру соціально-психологічної реабілітації дітей та молоді з функціональними обмеженнями </t>
  </si>
  <si>
    <t>Виготовлення ПКД</t>
  </si>
  <si>
    <t xml:space="preserve">ПП"А-Архітектор"   </t>
  </si>
  <si>
    <t>Разом на ка.ремонту</t>
  </si>
  <si>
    <t>Разом по кап.реконструкції</t>
  </si>
  <si>
    <t>м.Миколаїв вул. Привільна,43а,</t>
  </si>
  <si>
    <t xml:space="preserve">Капітальний ремонт бібліотеки-філіалу №13 Центральної міської бібліотеки ім. М.Л. Кропивницького Центральної бібліотечної системи для дорослих м. Миколаєва за адресою: м.Миколаїв вул. Привільна,43а, в т.ч. проектно-вишукувальні роботи та експертиза </t>
  </si>
  <si>
    <t>м.Миколаїв, вул. Сінна, 33-б/1</t>
  </si>
  <si>
    <t>Капітальний ремонт бібліотеки-філіалу №6 по вул. Сінна, 33-б/1 ЦМБ  ім. М.Л. Кропивницького ЦБС для дорослих м. Миколаєва в т.ч. виготовлення проектно-кошторисної документації та експертиза</t>
  </si>
  <si>
    <t>ФОП Івінов М.О.</t>
  </si>
  <si>
    <t>м. Миколаів, пров. Парусний, 11</t>
  </si>
  <si>
    <t>Капітальний ремонт бібліотеки-філіалу №11 ЦМБ  ім. М.Л. Кропивницького ЦБС для дорослих за адресою: м. Миколаів, пров. Парусний, 11, в т.ч. виготовлення проектно-кошторисної документації та експертиза</t>
  </si>
  <si>
    <t xml:space="preserve">м.Миколаїв, пр.Корабелів, 12 </t>
  </si>
  <si>
    <t>Капітальний ремонт бібліотеки-філіалу №8 Центральтної міської бібліотеки для дітей ім.Ш.Кобера і В.Хоменко за адресою: пр.Корабелів, 12 у м.Миколаєві, в т.ч. виготовлення проектно-кошторисної документації та експертиза</t>
  </si>
  <si>
    <t>м. Миколаїв, пр. Миру, 17-г/11</t>
  </si>
  <si>
    <t>Капітальний ремонт бібліотеки філіалу №11 ЦМБ для дітей ім.Ш.Кобера і В.Хоменко за адресою: пр. Миру, 17-г/11 у м. Миколаєві, в т.ч. виготовлення проектно-кошторисної документації та експертиза</t>
  </si>
  <si>
    <t>ТОВ "Миколаївдорпроект"</t>
  </si>
  <si>
    <t>м.Миколаїв, вул. Південна, 52/3</t>
  </si>
  <si>
    <t>Капітальний ремонт бібліотеки філіалу №5 ЦМБ для дітей ім.Ш.Кобера і В.Хоменко за адресою: вул. Південна, 52/3 у м. Миколаєві, в т.ч. виготовлення проектно-кошторисної документації та експертиза</t>
  </si>
  <si>
    <t>м.Миколаїв, вул. Нікольська, 54</t>
  </si>
  <si>
    <t>Капітальний ремонт Миколаївського міського палацу культури і мистецтв (виставкова зала), у т.ч. проектно-вишукувальні роботи та експертиза</t>
  </si>
  <si>
    <t>ФОП Кривко О.В.</t>
  </si>
  <si>
    <t>м.Миколаїв, пр.Жовтневий, 328</t>
  </si>
  <si>
    <t>Капітальний ремонт малої зали ММПК «Корабельний» по пр. Богоявленському, 328 в м. Миколаєві, в т.ч. виготовлення проектно-кошторисної документації та експертиза</t>
  </si>
  <si>
    <t>ТОВ  "БУД ГРАНТ КОМПАНІ"</t>
  </si>
  <si>
    <t>Улаштування огорожі та покриття тротуарною плиткою прилеглої території Кульбакінського будинку культури</t>
  </si>
  <si>
    <t>ТОВ "ЗЛАТА БУД -М"</t>
  </si>
  <si>
    <t>Капітальний ремонт стелі та сцени глядачевої зали та заміна вікон (48 од.) будівлі Кульбакінського будинку культури по вул. Райдужна,38 в м. Миколаєві в т.ч. виготовлення проектно-кошторисної документації та експертиза</t>
  </si>
  <si>
    <t>ТОВ "ГЕЛІОС-2010"</t>
  </si>
  <si>
    <t xml:space="preserve">Капітальний ремонт Дитячої школи мистецтв №2 за адресою: пр. Богоявленський, 332 в м. Миколаєві, у т.ч.проектно-вишукувальні роботи та експертиза </t>
  </si>
  <si>
    <t>ТОВ "ПІВДЕНЬ-БУД СЕРВІС"</t>
  </si>
  <si>
    <t>м.Миколаїв, вул. Адміральська,9</t>
  </si>
  <si>
    <t>Капітальний ремонт дитячої музичної школи №1 по вул. Адміральська,9 (літера "А-1") в м.Миколаєві, у т.ч. проектно-вишукувальні роботи та експертиза</t>
  </si>
  <si>
    <t>м.Миколаїв, вул. Дачна, 50</t>
  </si>
  <si>
    <t>Капітальний ремонт будівлі дитячої музичної школи №5 за адресою: м.Миколаїв, вул. Дачна, 50, у т.ч. проектно-вишукувальні роботи та експертиза</t>
  </si>
  <si>
    <t>ТОВ "ЖИТЛОРЕМБУД-НІКА"</t>
  </si>
  <si>
    <t>м.Миколаїв, вул. Декабристів, 38-а</t>
  </si>
  <si>
    <t>Капітальний ремонт споруди "Водойом" (каскадний басейн) з благоустроєм прилеглої території у БУ КІК "ДМ "Казка" в м. Миколаєві, в т.ч.проектно-вишукувальні роботи та експертиза</t>
  </si>
  <si>
    <t>Капітальний ремонт споруди "Корабель" з басейном та благоустроєм прилеглої території  у БУ КІК "ДМ "Казка" в м. Миколаєві, в т.ч. проектно-вишукувальні роботи та експертиза</t>
  </si>
  <si>
    <t>м.Миколаїв, пл. Леонтовича, 1</t>
  </si>
  <si>
    <t>КУ Миколаївський зоопарк. Будівництво оглядового пішохідного містка між вольєрами слоновника та жирафника за адресою: пл.Леонтовича,1 у м.Миколаєві, в т.ч. проектно-вишукувальні роботи та експертиза</t>
  </si>
  <si>
    <t>Будівництво</t>
  </si>
  <si>
    <t>ТОВ “Миколаївміськбуд”</t>
  </si>
  <si>
    <t>КУ Миколаївський зоопарк. Нове будівництво пандусів в існуючих будівлях за адресою: площа Миколи Леонтовича, 1 у місті Миколаєві в т.ч.проектно-вишукувальні роботи та експертиза</t>
  </si>
  <si>
    <t>ТОВ "МикРемБуд"</t>
  </si>
  <si>
    <t xml:space="preserve">КУ Миколаївський зоопарк. Нове будівництво морозильної камери для гілкового корму за адресою: пл. М.Леонтовича, 1 у м. Миколаєві, у т.ч. проектно-вишукувальні роботи та експертиза </t>
  </si>
  <si>
    <t>КУ Миколаївський зоопарк. Нове будівництво літніх вольєрів "Острів звірів" за адресою: пл.М.Леонтовича, 1 у м.Миколаєві, у т.ч. проектно-вишукувальні роботи та експертиза</t>
  </si>
  <si>
    <t>ТОВ «Автограф-Н»</t>
  </si>
  <si>
    <t>КУ Миколаївський зоопарк. Нове будівництво пандусів в існуючих будівлях за адресою пл. М.Леонтовича, 1 у м. Миколаєві (за рахунок субвенції з державного бюджету місцевим бюджетам на здійснення заходів щодо соціально- економічного розвитку окремих територій)</t>
  </si>
  <si>
    <t>м.Миколаїв, вул. Озерна, 43</t>
  </si>
  <si>
    <t>Придбання об'єкту незавершеного будівництва за адресою: м.Миколаїв, вул. Озерна, 43 для розміщення Палацу культури</t>
  </si>
  <si>
    <t>Придбання</t>
  </si>
  <si>
    <t>ТОВ Житло-Буд-Південь</t>
  </si>
  <si>
    <t>Нове будівництво культурного центру за адресою: м.Миколаїв, вул.Озерна, 43, у т.ч. проектно-вишукувальні роботи та експертиза</t>
  </si>
  <si>
    <t>м.Миколаїв, вул. Миколаївських десантників, 4</t>
  </si>
  <si>
    <t>Реконструкція Великокорениського будинку культури за адресою: вул.Миколаївських десантників, 4 (Братів Неживих) (Велика Корениха) м.Миколаїв, у т.ч. проектно-вишукувальні роботи та експертиза</t>
  </si>
  <si>
    <t>м.Миколаїв, пр.Богоявленський, 328</t>
  </si>
  <si>
    <t>Реконструкція концертної зали ММПК "Молодіжний" по пр. Богоявленському,39-а в м. Миколаєві з облаштуванням допоміжних приміщень та котельні, в т.ч. проектно-вишукувальні роботи та експертиза</t>
  </si>
  <si>
    <t>ТОВ "Альянс"</t>
  </si>
  <si>
    <t>Реконструкція ММПК "Молодіжний" по вул. Театральній,1 в м.Миколаєві, в т.ч. проектно-вишукувальні роботи та експертиза</t>
  </si>
  <si>
    <t>Реконструкція електрокабельної мережі на території БУ ММР КІК "ДМ Казка" по вул. Декабристів, 38-а в м. Миколаєві, в т.ч. проектно-вишукувалі роботи та експертиза</t>
  </si>
  <si>
    <t>м.Миколаїв, вул. Спаська, 23/1</t>
  </si>
  <si>
    <t>Реконструкція нежитлових приміщень по вул. Спаській, 23/1 під дитячу художню школу, в т.ч. проектно-вишукувальні роботи та експертиза</t>
  </si>
  <si>
    <t>ТОВ "М-проект-Тайм"</t>
  </si>
  <si>
    <t xml:space="preserve">Реконструкція павільйону кафе з підвалом під культурно-ігровий павільйон  в БУ ММР КІК "ДМ "Казка", по вул. Декабристів, 38-а в м. Миколаєві в т.ч. проектно-вишукувальні роботи та експертиза </t>
  </si>
  <si>
    <t>м.Миколаїв, вул. 1 Госпітальна, 1</t>
  </si>
  <si>
    <t xml:space="preserve">Реставрація пам'ятки історії місцевого значення, в якій навчався Ш.Кобер - Дитяча музична школа №8, по вул. 1 Госпітальна, 1 в м. Миколаєві (першочергові протиаварійні роботи) в т.ч.проектно-вишукувальні роботи та експертиза </t>
  </si>
  <si>
    <t>Реставрація</t>
  </si>
  <si>
    <t>ТОВ "Ді Кор-Буд"</t>
  </si>
  <si>
    <t>м.Миколаїв, вул. Спаська, 44</t>
  </si>
  <si>
    <t>Миколаївський міський палац культури та урочистих подій. Реставрація будівлі-пам'ятки архітектури місцевого значення  по вул. Спаській, 44 в м. Миколаєві з створенням безперешкодного доступу для маломобільних верст населення, в т.ч. виготовлення проектно-кошторисної документації та експертиза</t>
  </si>
  <si>
    <t>м.Миколаїв, вул. Шевченко, 58</t>
  </si>
  <si>
    <t>Миколаївський міський палац культури та урочистих подій. Реставрація будівлі-пам'ятки архітектури місцевого значення по вул. Шевченка, 58 в м. Миколаєві,  в т.ч. проектно-вишукувальні роботи та експертиза</t>
  </si>
  <si>
    <t>м.Миколаїв, вул. Адміральська, 9-11</t>
  </si>
  <si>
    <t>Реставрація будівлі-пам'ятки архітектури місцевого значення ДМШ №1 по вул. Адміральській, 9-11 (літери Е-1, Е'-1, Е''-2, Ж-2) в м.Миколаєві, в т.ч. проектно-вишукувальні роботи та експертиза</t>
  </si>
  <si>
    <t>м.Миколаїв, вул. Рюміна, 9</t>
  </si>
  <si>
    <t>Реставрація пам’ятки архітектури місцевого значення «Водонапірна башта» по вул. Рюміна, 9 в м. Миколаєві, в т.ч. проектно-вишукувальні  роботи та експертиза</t>
  </si>
  <si>
    <t>м. Миколаїв, вул. Дачна,2</t>
  </si>
  <si>
    <t xml:space="preserve">Капітальний ремонт із заміни вікон, дверей будівлі ЗОШ I-III ст. №18, Миколаївської міської ради </t>
  </si>
  <si>
    <t>Капітальний ремонт із заміни вікон, дверей будівлі</t>
  </si>
  <si>
    <t>ФОП Канівченко В.Г., ТОВ "ФАСАД-ЦЕНТР"</t>
  </si>
  <si>
    <t>м. Миколаїв, вул. Нікольська, 6</t>
  </si>
  <si>
    <t>Капітальний ремонт із заміни вікон, дверей будівлі ЗОШ I-III ст. №39, ім. Ю.І.Макарова Миколаївської міської ради</t>
  </si>
  <si>
    <t>м. Миколаїв, вул. Крилова, 42</t>
  </si>
  <si>
    <t xml:space="preserve">Капітальний ремонт із заміни вікон, дверей будівлі ЗОШ I-III ст. №52, Миколаївської міської ради </t>
  </si>
  <si>
    <t>м. Миколаїв, вул. Лазурна, 48</t>
  </si>
  <si>
    <t xml:space="preserve">Капітальний ремонт із заміни вікон, дверей будівлі ЗОШ I ст. №65, Миколаївської міської ради </t>
  </si>
  <si>
    <t>ТОВ "Інпроектбуд" Хачатуров А.Е. ФОП           Ястреб Г.А.</t>
  </si>
  <si>
    <t>Капітальний ремонт із заміни вікон, дверей будівлі Миколаївської гімназії №4, Миколаївської міської ради</t>
  </si>
  <si>
    <t>ТОВ "Інпроектбуд" ХачатуровА.Е. ТОВ "Голден-Буд"</t>
  </si>
  <si>
    <t>м. Миколаїв, мкрн. М. Корениха, вул. Молдавська, 7</t>
  </si>
  <si>
    <t>Капітальний ремонт із заміни вікон, дверей будівлі ЗОШ I-II ст. №21, Миколаївської міської ради</t>
  </si>
  <si>
    <t>м. Миколаїв, мкрн. М. Корениха, вул. Гарнізонна, 10</t>
  </si>
  <si>
    <t xml:space="preserve">Капітальний ремонт із заміни вікон, дверей будівлі ЗОШ I-III ст., №23, Миколаївської міської ради </t>
  </si>
  <si>
    <t>ТОВ "Інпроектбуд" Хачатуров А.Е., ФОП         Ястреб Г.А.</t>
  </si>
  <si>
    <t>м. Миколаїв, вул. Робоча, 8</t>
  </si>
  <si>
    <t xml:space="preserve">Капітальний ремонт із заміни вікон, дверей будівлі Миколаївської спеціалізованої ЗОШ I-III ст. №22 з поглибленим вивченням англійської мови з 1 класу, Миколаївської міської ради </t>
  </si>
  <si>
    <t>ТОВ "Інпроектбуд" Хачатуров А.Е., ТОВ "Голден-Буд"</t>
  </si>
  <si>
    <t>м. Миколаїв, вул. Крилова, 12/6</t>
  </si>
  <si>
    <t xml:space="preserve">Капітальний ремонт із заміни вікон, дверей будівлі ЗОШ I-III ст., №17, Миколаївської міської ради </t>
  </si>
  <si>
    <t>м. Миколаїв, вул. Мала Морська, 78</t>
  </si>
  <si>
    <t xml:space="preserve">Капітальний ремонт із заміни вікон, дверей будівлі ЗОШ I-III ст. №4, Миколаївської міської ради </t>
  </si>
  <si>
    <t>м. Миколаїв, вул. Курортна, 2-А</t>
  </si>
  <si>
    <t>Капітальний ремонт із заміни вікон, дверей будівлі ЗОШ I-III ст. №6, Миколаївської міської ради</t>
  </si>
  <si>
    <t>м. Миколаїв, вул. Лягіна, 28</t>
  </si>
  <si>
    <t xml:space="preserve">Капітальний ремонт із заміни вікон, дверей будівлі ЗОШ I-III ст., №34,  Миколаївської міської ради </t>
  </si>
  <si>
    <t>м. Миколаїв, вул. Даля, 11-А</t>
  </si>
  <si>
    <t xml:space="preserve">Капітальний ремонт із заміни вікон, дверей будівлі ЗОШ I-III ст., №37,  Миколаївської міської ради </t>
  </si>
  <si>
    <t>м. Миколаїв, вул. Лазурна, 46</t>
  </si>
  <si>
    <t xml:space="preserve">Капітальний ремонт із заміни вікон, дверей будівлі ЗОШ I-III ст., №57 імені Т.Г.Шевченка,  Миколаївської міської ради </t>
  </si>
  <si>
    <t>м. Миколаїв, вул. Морехідна, 10-А</t>
  </si>
  <si>
    <t xml:space="preserve">Капітальний ремонт із заміни вікон, дверей будівлі ЗОШ I-III ст., №35,  Миколаївської міської ради </t>
  </si>
  <si>
    <t>м. Миколаїв, вул. Робоча, 2</t>
  </si>
  <si>
    <t xml:space="preserve">Капітальний ремонт із заміни вікон, дверей будівлі економічного ліцею №2,  Миколаївської міської ради </t>
  </si>
  <si>
    <t>ФОП Нуждов П.А.                КНВП "Тріботехніка"</t>
  </si>
  <si>
    <t>м. Миколаїв, пров. Парусний, 7-Б</t>
  </si>
  <si>
    <t xml:space="preserve">Капітальний ремонт із заміни вікон будівлі ДНЗ №52 "Маяк" </t>
  </si>
  <si>
    <t xml:space="preserve"> м. Миколаїв,
 пр. Богоявленський, 297</t>
  </si>
  <si>
    <t xml:space="preserve">Реконструкція з термосанацією будівлі дошкільного навчального закладу № 106 (проект) 
</t>
  </si>
  <si>
    <t xml:space="preserve">Реконструкція з термосанацією </t>
  </si>
  <si>
    <t>ФОП Любенко Ігор Вікторович</t>
  </si>
  <si>
    <t>м. Миколаїв, 
вул. Радісна, 4.</t>
  </si>
  <si>
    <t xml:space="preserve">Реконструкція з термосанацією будівлі дошкільного навчального закладу № 123 (проект)
</t>
  </si>
  <si>
    <t>ТОВ "ІНПРОЕКТБУД" Хачатуров Артем Едуардович</t>
  </si>
  <si>
    <t xml:space="preserve">м. Миколаїв, 
вул. Колодязна, 9. 
</t>
  </si>
  <si>
    <t xml:space="preserve">Реконструкція з термосанацією будівлі дошкільного навчального закладу № 29 (проект)
 </t>
  </si>
  <si>
    <t>м. Миколаїв, 
вул. Чкалова, 80</t>
  </si>
  <si>
    <t xml:space="preserve">Реконструкція з термосанацією будівлі дошкільного навчального закладу № 148 (проект)
</t>
  </si>
  <si>
    <t>ТОВ "ГРАДБУД-ГБ"                            Кльоб Ольга Вікторівна</t>
  </si>
  <si>
    <t xml:space="preserve"> м. Миколаїв,
 вул. Привільна, 57</t>
  </si>
  <si>
    <t xml:space="preserve">Реконструкція з термосанацією будівлі дошкільного навчального закладу № 87 (проект)
</t>
  </si>
  <si>
    <t>м. Миколаїв, 
вул. Квітнева, 4</t>
  </si>
  <si>
    <t xml:space="preserve">Реконструкція з термосанацією будівлі дошкільного навчального закладу № 66 (проект)
</t>
  </si>
  <si>
    <t>ТОВ "Центр Будівельного Інжинірингу" м. Кременчук Полтавська обл. Дементьєв В.В.</t>
  </si>
  <si>
    <t xml:space="preserve"> м. Миколаїв,
пров. Парусний, 7-Б</t>
  </si>
  <si>
    <t xml:space="preserve">Реконструкція з термосанацією будівлі дошкільного навчального закладу № 52 (проект)
</t>
  </si>
  <si>
    <t>ФОП                                            Канівченко В.Г.</t>
  </si>
  <si>
    <t>м. Миколаїв, 
вул. Колодязна, 41</t>
  </si>
  <si>
    <t xml:space="preserve">Реконструкція з термосанацією будівлі дошкільного навчального закладу № 5 (проект)
</t>
  </si>
  <si>
    <t xml:space="preserve"> м. Миколаїв,
 вул. Чорноморська, 1-а</t>
  </si>
  <si>
    <t xml:space="preserve">Реконструкція з термосанацією будівлі  першого корпусу Миколаївської загальноосвітньої школи І-ІІІ ступенів №60 (проект)
</t>
  </si>
  <si>
    <t xml:space="preserve"> м. Миколаїв,
 вул. Чкалова, 114</t>
  </si>
  <si>
    <t xml:space="preserve">   Реконструкція з термосанацією будівлі  Миколаївської загальноосвітньої школи І-ІІІ ступенів №3 (проект)
</t>
  </si>
  <si>
    <t xml:space="preserve"> м. Миколаїв, 
вул. Лазурна, 46</t>
  </si>
  <si>
    <t xml:space="preserve">Реконструкція з термосанацією будівлі Миколаївської загальноосвітньої школи І-ІІІ ступенів № 57 (проект)
</t>
  </si>
  <si>
    <t>м. Миколаїв,
 вул. Космонавтів, 138-А</t>
  </si>
  <si>
    <t xml:space="preserve">Реконструкція з термосанацією будівлі Миколаївської  загальноосвітньої школи І-ІІІ ступенів № 56 (проект)
                                         </t>
  </si>
  <si>
    <t>ФОП Павлов Андрій Анатолійович</t>
  </si>
  <si>
    <t xml:space="preserve"> м. Миколаїв,  
вул. Генерала Попеля, 164</t>
  </si>
  <si>
    <t xml:space="preserve">Реконструкція з термосанацією будівлі Миколаївської загальноосвітньої школи І-ІІІ ступенів № 48 (проект)
</t>
  </si>
  <si>
    <t>ТОВ "ЮЖНИЙ ГОРОД"               Перцула Лариса Іванівна</t>
  </si>
  <si>
    <t xml:space="preserve"> м. Миколаїв,  
вул. Свободна, 38</t>
  </si>
  <si>
    <t xml:space="preserve">Реконструкція з термосанацією будівлі Миколаївської загальноосвітньої школи І-ІІІ ступенів № 14 (проект)                                                                                                                                                                                                 
</t>
  </si>
  <si>
    <t>ТОВ "ПРОЕКТ-КОМПЛЕКТ СТРОЙ"             Гербер Борис Наумович</t>
  </si>
  <si>
    <t xml:space="preserve"> м. Миколаїв, 
вул. Оберегова (Гайдара), 1</t>
  </si>
  <si>
    <t xml:space="preserve">Реконструкція з термосанацією будівлі Миколаївської загальноосвітньої школи І-ІІІ ступенів № 32 (проект)
</t>
  </si>
  <si>
    <t>ФОП                                          Канівченко В.Г.</t>
  </si>
  <si>
    <t xml:space="preserve"> м. Миколаїв, 
 вул. Потьомкінська, 154</t>
  </si>
  <si>
    <t xml:space="preserve">Реконструкція з термосанацією будівлі Миколаївської загальноосвітньої школи І-ІІІ ступенів № 53 (роект)
                                               </t>
  </si>
  <si>
    <t xml:space="preserve"> м. Миколаїв,  
вул. Лазурна, 48</t>
  </si>
  <si>
    <t xml:space="preserve">Реконструкція з термосанацією будівлі гімназії    № 4 (проект)
</t>
  </si>
  <si>
    <t>м. Миколаїв, 
вул. Гетьмана Сагайдачного (Ватутіна), 124</t>
  </si>
  <si>
    <t xml:space="preserve">Реконструкція з термосанацією будівлі Миколаївської загальноосвітньої школи  І-ІІІ ступенів № 29 (проект)
</t>
  </si>
  <si>
    <t xml:space="preserve"> м. Миколаїв, 
вул. Мала Морська, 78</t>
  </si>
  <si>
    <t xml:space="preserve">Реконструкція з термосанацією будівлі Миколаївської загальноосвітньої школи  І-ІІІ ступенів № 4 (проект)
</t>
  </si>
  <si>
    <t>м. Миколаїв, 
вул. 4 Поздовжня, 58</t>
  </si>
  <si>
    <t xml:space="preserve">Реконструкція з термосанацією будівлі Миколаївської загальноосвітньої школи І-ІІІ ступенів № 45 (проект)
 </t>
  </si>
  <si>
    <t>м.Миколаїв вул Адміральська буд 20</t>
  </si>
  <si>
    <t>Топографо-геодезичні роботи території Індустріального парку по вул. Національної гвардії (Радянської Армії) в Корабельному районі м. Миколаєва</t>
  </si>
  <si>
    <t>КП "Гопророзрахуноке проектно-виробниче архітектурно-планувальне бюро"</t>
  </si>
  <si>
    <t>Топографо-геодезичні роботи з оновлення топографічних планів у М 1:500 території  з урахуванням забудови мікрорайону "Ліски-2" в м.Миколаїєві</t>
  </si>
  <si>
    <t>Топографо-геодезичні роботи території вул. Соборної (від вул.Адміральської до вул. Чкалова)</t>
  </si>
  <si>
    <t xml:space="preserve">Топографо-геодезичні роботи території Привокзальної площі по вул.Новозаводській    </t>
  </si>
  <si>
    <t>Топографо-геодезичні роботи території, обмеженої вул. 6 Слобідською (Комсомольською),     вул. Кузнецькою (Скороходова), вул. 3 Слобідською (Дзержинського)</t>
  </si>
  <si>
    <t>Топографо-геодезичні роботи території площі Соборної</t>
  </si>
  <si>
    <t xml:space="preserve">Топографо- геодезичні роботи з оновлення топоргафічних планів у М:500 території  обмеженою вулицями: Лазурна, Біла, Генерала Карпенка, Нікольська, Велика Морська та береговою лінією р. Південний Буг в    м. Миколаєві
</t>
  </si>
  <si>
    <t xml:space="preserve">Топографо- геодезичні роботи з оновлення топоргафічних планів у М:500 території мікрорайону «Північний» в м. Миколаєві </t>
  </si>
  <si>
    <t xml:space="preserve">Детальний план території багатоповерхової житлової забудови 8 - го мікрорайону у Корабельному районі м. Миколаєва.  </t>
  </si>
  <si>
    <t xml:space="preserve">Розробка проекту реконструкції та паспортизації з благоустроєм та озелененням вул. Соборної, в Центральному районі м.Миколаєва  </t>
  </si>
  <si>
    <t>Розробка проекту  реконструкції площі Соборна та частини Флотського бульвару у Центральному районі м. Миколаєва</t>
  </si>
  <si>
    <t>Розробки проекту комплексної схеми розміщення тимчасових споруд для провадження підприємницької діяльності на території м.Миколаєва (схема планувальних обмежень)</t>
  </si>
  <si>
    <t xml:space="preserve">Розробка проекту архетипів тимчасових споруд для провадження підприємницької діяльності на території  м.Миколаєва </t>
  </si>
  <si>
    <t>ТОВ "ГРАДБУД-ГБ"</t>
  </si>
  <si>
    <t>Розробка проекту архетипів зупинок та зупинкових комплексів на території  м.Миколаєва</t>
  </si>
  <si>
    <t>Розробка проекту розміщення декоративних елементів МАФ  (парклетів) з благоустроєм та озелененням прилеглої території в історичній частині м. Миколаєва</t>
  </si>
  <si>
    <t>Капітальний ремонт адміністративної будівлі по вул. Адміральська, 14</t>
  </si>
  <si>
    <t>Корегування ПКД</t>
  </si>
  <si>
    <t>ТОВ «Южний город»</t>
  </si>
  <si>
    <t>Заміна вікон</t>
  </si>
  <si>
    <t>м. Миколаїв, вул. В`ячеслава Чорновола, 4/3</t>
  </si>
  <si>
    <t>Капітальний ремонт даху складів матеріального резерву по вул. В`ячеслава Чорновола, 4/3</t>
  </si>
  <si>
    <t>Розробка проектно-кошторисної документації</t>
  </si>
  <si>
    <t xml:space="preserve">Реконструкція місцевої автоматизованої системи централізованого  оповіщення про загрозу або виникнення НС в місті Миколаєві </t>
  </si>
  <si>
    <t xml:space="preserve">Встановлення блоків оповіщення </t>
  </si>
  <si>
    <t>КП ММР «Капітальне будівництво міста Миколаєва»</t>
  </si>
  <si>
    <t>м. Миколаїв, вул. Севастопольська, 61а/15</t>
  </si>
  <si>
    <t>нежитлові приміщення</t>
  </si>
  <si>
    <t>капітальний ремонт та виготовлення ПКД</t>
  </si>
  <si>
    <t>Послуги з виготовлення ПКД - ФОП Павлінов Ю.О.</t>
  </si>
  <si>
    <t>Вул.Громадянська від будинку №33 до вул.Погранична у приватному секторі Заводського району м.Миколаєва</t>
  </si>
  <si>
    <t>Капітальний ремонт дороги по вул.Громадянська від будинку №33 до вул.Погранична у приватному секторі Заводського району м.Миколаєва</t>
  </si>
  <si>
    <t>Капітальний ремонт доріг</t>
  </si>
  <si>
    <t>Вул.1Слобідська від вул.Кузнецька до вул.Погранична у приватному секторі Заводського району м.Миколаєва</t>
  </si>
  <si>
    <t>Капітальний ремонт дороги по вул.1Слобідська від вул.Кузнецька до вул.Погранична у приватному секторі Заводського району м.Миколаєва</t>
  </si>
  <si>
    <t>Вул.Мала Морська від вул.Погранична до вул.Кузнецька у приватному секторі Заводського району м.Миколаєва</t>
  </si>
  <si>
    <t>Капітальний ремонт дороги по вул.Мала Морська від вул.Погранична до вул.Кузнецька у приватному секторі Заводського району м.Миколаєва</t>
  </si>
  <si>
    <t>Вул.Даля від вул.Погранична до вул.Кузнецька у приватному секторі Заводського району м.Миколаєва</t>
  </si>
  <si>
    <t>Капітальний ремонт дороги по вул.Даля від вул.Погранична до вул.Кузнецька у приватному секторі Заводського району м.Миколаєва</t>
  </si>
  <si>
    <t>Вул. Садова в мкр.Велика Корениха у приватному секторі Заводського району м.Миколаєва</t>
  </si>
  <si>
    <t>Капітальний ремонт дороги по вул. Садова в мкр.Велика Корениха у приватному секторі Заводського району м.Миколаєва</t>
  </si>
  <si>
    <t>ИОВ "Дельта Ойл"</t>
  </si>
  <si>
    <t>Вул.Набережна ві буд.№21 до вул. В.Скаржинського у приватному секторі Заводського району м.Миколаєва (</t>
  </si>
  <si>
    <t xml:space="preserve">Капітальний ремонт дороги по вул.Набережна ві буд.№21 до вул. В.Скаржинського у приватному секторі Заводського району м.Миколаєва </t>
  </si>
  <si>
    <t>Капітальний ремонт доріг (ПКД та експертиза)</t>
  </si>
  <si>
    <t>ФОП Ваховський М.О.,     Ф-я "Укрдержбудекспертиза"</t>
  </si>
  <si>
    <t xml:space="preserve">Пров.Ольвійський від вул.Садова до а/Дт-15-07 у приватному секторі Заводського району м.Миколаєва </t>
  </si>
  <si>
    <t xml:space="preserve">Капітальний ремонт дороги по пров.Ольвійський від вул.Садова до а/Дт-15-07 у приватному секторі Заводського району м.Миколаєва </t>
  </si>
  <si>
    <t xml:space="preserve">Вул.Спортивна від вул. Миру до вул. В.Скаржинського у приватному секторі Заводського району м.Миколаєва </t>
  </si>
  <si>
    <t xml:space="preserve">Капітальний ремонт дороги по вул.Спортивна від вул. Миру до вул. В.Скаржинського у приватному секторі Заводського району м.Миколаєва </t>
  </si>
  <si>
    <t>Вул.Погранична від вул. 5Слобідська (парний бік) у приватному секторі Заводського району м.Миколаєва</t>
  </si>
  <si>
    <t>Капітальний ремонт тротуару по вул.Погранична від вул. 5Слобідська (парний бік) у приватному секторі Заводського району м.Миколаєва</t>
  </si>
  <si>
    <t>Капітальний ремонт тротуару</t>
  </si>
  <si>
    <t>Вул.Дмитрієва від вул.Сидорчука до вул.Даля (парна сторона) та від вул.Сидорчука до вул.Левадівська (непарна сторона) у приватному секторі Заводського району м.Миколаєва</t>
  </si>
  <si>
    <t>Капітальний ремонт тротуару по вул.Дмитрієва від вул.Сидорчука до вул.Даля (парна сторона) та від вул.Сидорчука до вул.Левадівська (непарна сторона) у приватному секторі Заводського району м.Миколаєва</t>
  </si>
  <si>
    <t>Вул.Декабристів від вул.Погранична до вул.Образцова (парна сторона) у приватному секторі Заводського району м.Миколаєва</t>
  </si>
  <si>
    <t>Капітальний ремонт тротуару по вул.Декабристів від вул.Погранична до вул.Образцова (парна сторона) у приватному секторі Заводського району м.Миколаєва</t>
  </si>
  <si>
    <t>Вул.Чкалова від вул.Садова до вул.1 Слобідська (непарна сторона) у приватному секторі Заводського району м.Миколаєва</t>
  </si>
  <si>
    <t>Капітальний ремонт тротуару по вул.Чкалова від вул.Садова до вул.1 Слобідська (непарна сторона) у приватному секторі Заводського району м.Миколаєва</t>
  </si>
  <si>
    <t>Вул.Кузнесн. від вул.Даля до вул.Левадівська (парна сторона) у приватному секторі Заводського району м.Миколаєва"</t>
  </si>
  <si>
    <t>Проектно-кошторисна документація та відшкодування експертизи "Капітальний ремонт тротуару по вул.Кузнесн. від вул.Даля до вул.Левадівська (парна сторона) у приватному секторі Заводського району м.Миколаєва"</t>
  </si>
  <si>
    <t>Проектно-кошторисна документація та відшкодування експертизи капітальний ремонт тротуару</t>
  </si>
  <si>
    <t>Вул.Кузнечна від вул. Даля до вул.Левадівс. (п.ст.)у приватному секторі Заводського району м.Миколаєва</t>
  </si>
  <si>
    <t>Капітальний ремонт тротуару по вул.Кузнечна від вул. Даля до вул.Левадівс. (п.ст.)у приватному секторі Заводського району м.Миколаєва</t>
  </si>
  <si>
    <t>Вул.Садова від вул.Погранична до вул.Кузнецька (непарний бік) у приватному секторі Заводського району м.Миколаєва</t>
  </si>
  <si>
    <t>Капітальний ремонт тротуару по вул.Садова від вул.Погранична до вул.Кузнецька (непарний бік) у приватному секторі Заводського району м.Миколаєва</t>
  </si>
  <si>
    <t>Вул. Абрикосова,5 у м.Миколаєві</t>
  </si>
  <si>
    <t>Розміщення дитячого ігрового майданчика у дворі багатоповерхового житлового будинку за адресою: вул. Абрикосова,5 у м.Миколаєві.Капітальний ремонт</t>
  </si>
  <si>
    <t>Капітальний ремонт дитячого ігрового чи спортивного майданчика</t>
  </si>
  <si>
    <t>Вул. Генерала Карпенка,3-5 в Заводському районі у м.Миколаєві.</t>
  </si>
  <si>
    <t>Капітальний ремонт дитячого ігрового майданчика по вул. Генерала Карпенка,3-5 в Заводському районі у м.Миколаєві.</t>
  </si>
  <si>
    <t>Вул. Погранична,47 в Заводському районі у м.Миколаєві.</t>
  </si>
  <si>
    <t>Капітальний ремонт дитячого ігрового майданчика по вул. Погранична,47 в Заводському районі у м.Миколаєві.</t>
  </si>
  <si>
    <t>Вул. Г.Карпенка,12а,12б,12в в Заводському районі у м.Миколаєві</t>
  </si>
  <si>
    <t>Капітальний ремонт дитячого ігрового майданчика по вул. Г.Карпенка,12а,12б,12в в Заводському районі у м.Миколаєві</t>
  </si>
  <si>
    <t>ТОВ "Миколаївбудінвест"</t>
  </si>
  <si>
    <t>Пр.Центральному , 8-а в Заводському районі у м.Миколаєві</t>
  </si>
  <si>
    <t>Капітальний ремонт дитячого ігрового майданчика по пр.Центральному , 8-а в Заводському районі у м.Миколаєві</t>
  </si>
  <si>
    <t>ТОВ "Смарт Никстрой"</t>
  </si>
  <si>
    <t>Вул.Крилова,12/1,12/2,12/24 в Заводському районі у м.Миколаєві</t>
  </si>
  <si>
    <t>Капітальний ремонт дитячого ігрового майданчика по вул.Крилова,12/1,12/2,12/24 в Заводському районі у м.Миколаєві</t>
  </si>
  <si>
    <t>Вул. Дунаєва,39 в Заводському районі у м.Миколаєві.</t>
  </si>
  <si>
    <t>Капітальний ремонт дитячого ігрового майданчика по вул. Дунаєва,39 в Заводському районі у м.Миколаєві.</t>
  </si>
  <si>
    <t>Вул. Заводська, 21/2 в Заводському районі у м.Миколаєві</t>
  </si>
  <si>
    <t>Капітальний ремонт дитячого ігрового майданчика по вул. Заводська, 21/2 в Заводському районі у м.Миколаєві</t>
  </si>
  <si>
    <t>Вул. Водопровідна,3 в Заводському районі у м.Миколаєві</t>
  </si>
  <si>
    <t>Капітальний ремонт дитячого ігрового майданчика по вул. Водопровідна,3 в Заводському районі у м.Миколаєві</t>
  </si>
  <si>
    <t>Вул. Робоча,3-5 в Заводському районі у м.Миколаєві</t>
  </si>
  <si>
    <t>Капітальний ремонт дитячого ігрового майданчика по вул. Робоча,3-5 в Заводському районі у м.Миколаєві</t>
  </si>
  <si>
    <t>Вул. Заводська, 27/3 в Заводському районі у м.Миколаєві</t>
  </si>
  <si>
    <t>Капітальний ремонт дитячого ігрового майданчика по вул. Заводська, 27/3 в Заводському районі у м.Миколаєві</t>
  </si>
  <si>
    <t>Вул. Курортна, 2А в Заводському районі у м.Миколаєві</t>
  </si>
  <si>
    <t>Капітальний ремонт дитячого ігрового майданчика по вул. Курортна, 2А в Заводському районі у м.Миколаєві</t>
  </si>
  <si>
    <t>Ввул.1-а Слобідська, 43 в Заводському районі у м.Миколаєві</t>
  </si>
  <si>
    <t>Капітальний ремонт дитячого ігрового майданчика по вул.1-а Слобідська, 43 в Заводському районі у м.Миколаєві</t>
  </si>
  <si>
    <t>Вул.Чкалова, 99 в Заводському районі у м.Миколаєві</t>
  </si>
  <si>
    <t>Капітальний ремонт дитячого ігрового майданчика по вул.Чкалова, 99 в Заводському районі у м.Миколаєві</t>
  </si>
  <si>
    <t>Ввул.Млинна, 33 в Заводському районі у м.Миколаєві</t>
  </si>
  <si>
    <t>Капітальний ремонт дитячого ігрового майданчика по вул.Млинна, 33 в Заводському районі у м.Миколаєві</t>
  </si>
  <si>
    <t>Вул. Лазурна,18б в Заводському районі у м.Миколаєві</t>
  </si>
  <si>
    <t>Капітальний ремонт дитячого ігрового майданчика по вул. Лазурна,18б в Заводському районі у м.Миколаєві</t>
  </si>
  <si>
    <t>Вул. Біла,61-а в Заводському районі у м.Миколаєві</t>
  </si>
  <si>
    <t>Капітальний ремонт дитячого ігрового майданчика по вул. Біла,61-а в Заводському районі у м.Миколаєві</t>
  </si>
  <si>
    <t>Вул. Леваневців,25 в Заводському районі у м.Миколаєві</t>
  </si>
  <si>
    <t>Капітальний ремонт дитячого ігрового майданчика по вул. Леваневців,25 в Заводському районі у м.Миколаєві</t>
  </si>
  <si>
    <t>Вул. Бузника,2 в Заводському районі у м.Миколаєві</t>
  </si>
  <si>
    <t>Капітальний ремонт спортивного майданчика по вул. Бузника,2 в Заводському районі у м.Миколаєві</t>
  </si>
  <si>
    <t>Вул.  Заводська, 27/4,27/5,27/6,27/7  у Заводського району м.Миколаєва</t>
  </si>
  <si>
    <t>Капітальний ремонт асфальтобетонного покриття внутрішньоквартальних проїздів по вул.  Заводська, 27/4,27/5,27/6,27/7  у Заводського району м.Миколаєва</t>
  </si>
  <si>
    <t>Капітальний ремонт асфальтобетонного покриття внутрішньоквартальних проїздів</t>
  </si>
  <si>
    <t>Вул. 8 Березня, 12,14 у Заводського району м.Миколаєва</t>
  </si>
  <si>
    <t>Капітальний ремонт асфальтобетонного покриття внутрішньоквартальних проїздів по вул. 8 Березня, 12,14 у Заводського району м.Миколаєва</t>
  </si>
  <si>
    <t>Вул. 4 Слобідська, 88 у Заводського району м.Миколаєва</t>
  </si>
  <si>
    <t>ПКД "Капітальний ремонт дорожн. покриття внутрішньоквартальних проїздів по вул. 4 Слобідська, 88 у Заводського району м.Миколаєва"</t>
  </si>
  <si>
    <t>ПКД Капітальний ремонт асфальтобетонного покриття внутрішньоквартальних проїздів</t>
  </si>
  <si>
    <t>Вул. Крилова, 46, 46А,48у Заводського району м.Миколаєва</t>
  </si>
  <si>
    <t>ПКД "Капітальний ремонт дорожн. покриття внутрішньоквартальних проїздів по вул. Крилова, 46, 46А,48у Заводського району м.Миколаєва"</t>
  </si>
  <si>
    <t>Вул. Крилова, 3,5,5А у Заводського району м.Миколаєва</t>
  </si>
  <si>
    <t>ПКД "Капітальний ремонт дорожн. покриття внутрішньоквартальних проїздів по вул. Крилова, 3,5,5А у Заводського району м.Миколаєва"</t>
  </si>
  <si>
    <t>Вул. Дачна, 7,9,9-А та вул.Курортна,8-А у Заводського району м.Миколаєва</t>
  </si>
  <si>
    <t>Капітальний ремонт асфальтобетонного покриття внутрішньоквартальних проїздів по вул. Дачна, 7,9,9-А та вул.Курортна,8-А у Заводського району м.Миколаєва</t>
  </si>
  <si>
    <t>Пр.Центральтний,23 у Заводського району м.Миколаєва</t>
  </si>
  <si>
    <t>Капітальний ремонт асфальтобетонного покриття внутрішньоквартальних проїздів по пр.Центральтний,23 у Заводського району м.Миколаєва</t>
  </si>
  <si>
    <t>Вул. 3-я Слобідська, 107/1,107/2,107/3 у Заводського району м.Миколаєва</t>
  </si>
  <si>
    <t>Капітальний ремонт асфальтобетонного покриття внутрішньоквартальних проїздів по вул. 3-я Слобідська, 107/1,107/2,107/3 у Заводського району м.Миколаєва</t>
  </si>
  <si>
    <t>Вул.Морехідна,10 та вул.Бузніка,16,18 у Заводському районі м.Миколаєва</t>
  </si>
  <si>
    <t>Капітальний ремонт асфальтобетонного покриття внутрішньоквартальних проїздів по вул.Морехідна,10 та вул.Бузніка,16,18 у Заводському районі м.Миколаєва</t>
  </si>
  <si>
    <t>Вул3-я Слобідська,107/4,107/5 у Заводському районі м.Миколаєва</t>
  </si>
  <si>
    <t>Капітальний ремонт асфальтобетонного покриття внутрішньоквартальних проїздів по вул3-я Слобідська,107/4,107/5 у Заводському районі м.Миколаєва</t>
  </si>
  <si>
    <t>Вул. Крилова, 38,40,40/1 у Заводського району м.Миколаєва</t>
  </si>
  <si>
    <t>Капітальний ремонт дорожн. покриття внутрішньоквартальних проїздів по вул. Крилова, 38,40,40/1 у Заводського району м.Миколаєва</t>
  </si>
  <si>
    <t>Вул. Курортна,2,4, та вул.Генерала Капренка, 7, 7/1 у Заводського району м.Миколаєва</t>
  </si>
  <si>
    <t>Капітальний ремонт дорожн. покриття внутрішньоквартальних проїздів по вул. Курортна,2,4, та вул.Генерала Капренка, 7, 7/1 у Заводського району м.Миколаєва</t>
  </si>
  <si>
    <t>Вул. Курортна,3,3-А,
3-Б у Заводського району м.Миколаєва</t>
  </si>
  <si>
    <t>Капітальний ремонт дорожн. покриття внутрішньоквартальних проїздів по вул. Курортна,3,3-А,
3-Б у Заводського району м.Миколаєва</t>
  </si>
  <si>
    <t>Пр. Центральному в районі будинку №30</t>
  </si>
  <si>
    <t>Капітальний ремонт зупинки громадського транспорту у Заводському районі м.Миколаєва по пр. Центральному в районі будинку №30</t>
  </si>
  <si>
    <t>Капітальний ремонт зупинки громадського транспорту</t>
  </si>
  <si>
    <t>ТОВ "ТАЙМ ОПТ"</t>
  </si>
  <si>
    <t>Вул. Генерала Карпенка, через дорогу від будинку №37</t>
  </si>
  <si>
    <t>Капітальний ремонт зупинки громадського транспорту у Заводському районі м.Миколаєва по вул. Генерала Карпенка, через дорогу від будинку №37</t>
  </si>
  <si>
    <t>ТОВ "ВЕК АКТИВ"</t>
  </si>
  <si>
    <t>Вул. Курортній в районі будинку №3</t>
  </si>
  <si>
    <t>Капітальний ремонт зупинки громадського транспорту у Заводському районі м.Миколаєва по вул. Курортній в районі будинку №3</t>
  </si>
  <si>
    <t>Вул. Озерна в районі обласної лікарні на перетині з вул. Курортною</t>
  </si>
  <si>
    <t>Капітальний ремонт зупинки громадського транспорту у Заводському районі м.Миколаєва по вул. Озерна в районі обласної лікарні на перетині з вул. Курортною</t>
  </si>
  <si>
    <t>Пр. Центральному в районі Центрального стадіону</t>
  </si>
  <si>
    <t>Капітальний ремонт зупинки громадського транспорту у Заводському районі м.Миколаєва по пр. Центральному в районі Центрального стадіону</t>
  </si>
  <si>
    <t>Вул. Декабристів в районі будинку №42</t>
  </si>
  <si>
    <t>Капітальний ремонт зупинки громадського транспорту у Заводському районі м.Миколаєва по вул. Декабристів в районі будинку №42</t>
  </si>
  <si>
    <t>Вул. Крилова в районі будинку №28</t>
  </si>
  <si>
    <t>Капітальний ремонт зупинки громадського транспорту у Заводському районі м.Миколаєва по вул. Крилова в районі будинку №28</t>
  </si>
  <si>
    <t>Пр. Центральному в районі будинку №64</t>
  </si>
  <si>
    <t>Капітальний ремонт зупинки громадського транспорту у Заводському районі м.Миколаєва по пр. Центральному в районі будинку №64</t>
  </si>
  <si>
    <t>Вул.Курортній в районі будинку №9</t>
  </si>
  <si>
    <t>Капітальний ремонт зупинки громадського транспорту у Заводському районі м.Миколаєва по вул.Курортній в районі будинку №9</t>
  </si>
  <si>
    <t>Вул. Пушкінській в районі будинку №69</t>
  </si>
  <si>
    <t>Капітальний ремонт зупинки громадського транспорту у Заводському районі м.Миколаєва по вул. Пушкінській в районі будинку №69</t>
  </si>
  <si>
    <t>Вул.Курортна,19-А у  Заводського району м.Миколаєва</t>
  </si>
  <si>
    <t>ПКД Капітальний ремонт майданчиків для зброру ТПВ по вул.Курортна,19-А у  Заводського району м.Миколаєва</t>
  </si>
  <si>
    <t xml:space="preserve">ПКД Капітальний ремонт майданчиків для зброру ТПВ </t>
  </si>
  <si>
    <t>ФОП Чудаков І.В.</t>
  </si>
  <si>
    <t>Вул.Курортна,11 у  Заводського району м.Миколаєва</t>
  </si>
  <si>
    <t>ПКД Капітальний ремонт майданчиків для зброру ТПВ по вул.Курортна,11 у  Заводського району м.Миколаєва</t>
  </si>
  <si>
    <t>Вул.Погранична,20 у  Заводського району м.Миколаєва</t>
  </si>
  <si>
    <t>ПКД Капітальний ремонт майданчиків для зброру ТПВ по вул.Погранична,20 у  Заводського району м.Миколаєва</t>
  </si>
  <si>
    <t>Пр.Центральний,4-А у  Заводського району м.Миколаєва</t>
  </si>
  <si>
    <t>ПКД Капітальний ремонт майданчиків для зброру ТПВ по пр.Центр.,4-А у  Заводського району м.Миколаєва</t>
  </si>
  <si>
    <t>ВУЛ.Генерала Карпенка,12а,12б  у  Заводського району м.Миколаєва</t>
  </si>
  <si>
    <t>Капітальний ремонт майданчиків для зброру ТПВ по ВУЛ.Генерала Карпенка,12а,12б  у  Заводського району м.Миколаєва</t>
  </si>
  <si>
    <t xml:space="preserve">Капітальний ремонт майданчиків для зброру ТПВ </t>
  </si>
  <si>
    <t>ФОП Кущ Е.В.</t>
  </si>
  <si>
    <t xml:space="preserve">ВУЛ.Леваневська,25/9  у  Заводського району м.Миколаєва </t>
  </si>
  <si>
    <t xml:space="preserve">ПКД Капітальний ремонт майданчиків для зброру ТПВ по ВУЛ.Леваневська,25/9  у  Заводського району м.Миколаєва </t>
  </si>
  <si>
    <t>вул. Курортн.,9-А у  Заводського району м.Миколаєва</t>
  </si>
  <si>
    <t>ПКД Капітальний ремонт майданчиків для зброру ТПВ о вул. Курортн.,9-А у  Заводського району м.Миколаєва</t>
  </si>
  <si>
    <t>Вул. 5 Слобідська до вул. Чкалова у м. Миколаєві</t>
  </si>
  <si>
    <t>Нове будівництво зливової каналізації по вул. 5 Слобідська до вул. Чкалова у м. Миколаєві, у тому числі передпроектні, проектні роботи та експертиза</t>
  </si>
  <si>
    <t xml:space="preserve">Нове будівництво зливової каналізації </t>
  </si>
  <si>
    <t>ПП "Микгазбут"</t>
  </si>
  <si>
    <t xml:space="preserve"> Залізничне селище приватного сектору у м. Миколаєві</t>
  </si>
  <si>
    <t>Нове будівництво зливової каналізації нта Залізничному селищі приватного сектору у м. Миколаєві , у тому числі передпроектні,проектні роботи та експертиза</t>
  </si>
  <si>
    <t>Мікрорайон Ялти у м. Миколаєві</t>
  </si>
  <si>
    <t xml:space="preserve">Нове будівництво каналізації на території приватного сектору у мікрорайоні Ялти у м. Миколаєві, у тому числі передпроектні, проектні роботи та експертиза  </t>
  </si>
  <si>
    <t>ТОВ "ВІК Проект"</t>
  </si>
  <si>
    <t>Ввул. Озерна, 29, 31 у м. Миколаєві</t>
  </si>
  <si>
    <t>Реконструкція міні-стадіону з влаштуванням спортивного майданчика за адресою: вул. Озерна, 29, 31 у м. Миколаєві, у тому числі проектні роботи та експертиза</t>
  </si>
  <si>
    <t>Реконструкція міні-стадіону</t>
  </si>
  <si>
    <t>ТОВ "ТРИ Умф"</t>
  </si>
  <si>
    <t>Вул.Чкалова від вул.Рюміна до вул.Андрєєва, вул.Дунаєва від вул.Пушкінської до вул.Рюміна та Андрєєва, від вул.Чкалова до вул.Сінної у м. Миколаєві</t>
  </si>
  <si>
    <t xml:space="preserve">Нове будівництво каналізації по вул.Чкалова від вул.Рюміна до вул.Андрєєва, вул.Дунаєва від вул.Пушкінської до вул.Рюміна та Андрєєва, від вул.Чкалова до вул.Сінної у м. Миколаєві, у тому числі передпроектні, проектні роботи та експертиза  </t>
  </si>
  <si>
    <t>Нове будівництво каналізації</t>
  </si>
  <si>
    <t>Вул. Погранична, 15 у м. Миколаєві</t>
  </si>
  <si>
    <t>Реконструкція стадіону «Юність» за адресою: вул. Погранична, 15 у м. Миколаєві, у тому числі проектні роботи та експертиза</t>
  </si>
  <si>
    <t>Реконструкція стадіону «Юність»</t>
  </si>
  <si>
    <t>ТОВ "Проект комплект строй"</t>
  </si>
  <si>
    <t>Вул. Погранична, 9 у м. Миколаєві</t>
  </si>
  <si>
    <t>Капітальний ремонт будівлі адміністрації Заводського району ММР за адресою: вул.Погранична (Чигрина), 9 в м.Миколаєві</t>
  </si>
  <si>
    <t>Капітальний ремонт будівлі</t>
  </si>
  <si>
    <t>ТОВ "Південь Трейд"</t>
  </si>
  <si>
    <t>Проект Капітальний ремонт будівлі адміністрації Заводського району ММР за адресою: вул.Погранична (Чигрина), 9 в м.Миколаєві (підсилення грунтів основ)</t>
  </si>
  <si>
    <t>ПКД підсилення грунтів основ</t>
  </si>
  <si>
    <t>ДП "НДІ проектреконструкція"</t>
  </si>
  <si>
    <t>вул. О. Ольжича, 107, 109</t>
  </si>
  <si>
    <t>ТОВ "ТРИНОЛЛ"</t>
  </si>
  <si>
    <t>вул. Райдужна, 43, 45</t>
  </si>
  <si>
    <t>ФОП Фолтін</t>
  </si>
  <si>
    <t>пр. Богоявленський, 340</t>
  </si>
  <si>
    <t>ФОП Григоренко</t>
  </si>
  <si>
    <t>вул. О. Ольжича, 5Б</t>
  </si>
  <si>
    <t>пр. Корабелів, 6, 8</t>
  </si>
  <si>
    <t>пр. Богоявленський, 305, 307</t>
  </si>
  <si>
    <t>ТОВ "Макромир Проект"</t>
  </si>
  <si>
    <t>пр. Богоявленський, 316, 318, 318/1, 322</t>
  </si>
  <si>
    <t>вул. О. Ольжича, 3д вздовж будинку по вул. Айвазовського, 5а та ЗОШ №1</t>
  </si>
  <si>
    <t>пр. Богоявленський, 327/1, 327/2</t>
  </si>
  <si>
    <t>пр. Богоявленський, 323/2, 323/3</t>
  </si>
  <si>
    <t>СКПБ "Водолій" та БК "Металург"</t>
  </si>
  <si>
    <t>пр. Богоявленський, 340/1</t>
  </si>
  <si>
    <t>пр. Богоявленський, 340/2</t>
  </si>
  <si>
    <t>пр. Корабелів, 20/1, 20/2, 20/3</t>
  </si>
  <si>
    <t>вул. Океанівська, 28</t>
  </si>
  <si>
    <t>ФОП Ваховський</t>
  </si>
  <si>
    <t>вул. Генерала Попеля, 162, 170</t>
  </si>
  <si>
    <t>пр. Корабелів, 10Б</t>
  </si>
  <si>
    <t>пр. Богоявленський від №332 до вул. Новобудівної</t>
  </si>
  <si>
    <t>вул. Райдужна, 36, 38</t>
  </si>
  <si>
    <t>вул. Балтійська від вул. Рильського до №318 по пр. Богоявленському</t>
  </si>
  <si>
    <t>вул. Ген. Попеля, 162, 170</t>
  </si>
  <si>
    <t>пр. Богоявленський, 340/1, 340/2</t>
  </si>
  <si>
    <t>Об'їздна дорога від Волкова до вул. Приозерної</t>
  </si>
  <si>
    <t>вул. Торгова від вул. Львівської до об'їзної дороги</t>
  </si>
  <si>
    <t xml:space="preserve">вул. Прибузька, 87, зуп. "Станція Юннатів" </t>
  </si>
  <si>
    <t>вул. Прибузька, зуп. "вул. Лиманська"</t>
  </si>
  <si>
    <t>вул. Степова, зуп. "ПМК"</t>
  </si>
  <si>
    <t>вул. Галицинівська від буд.№50 до вул. Л.Українки</t>
  </si>
  <si>
    <t>вул. Металургів від вул. Леваневського до вул. Львівської</t>
  </si>
  <si>
    <t>вул. Ударна від вул. Родинної до вул. Гагаріна</t>
  </si>
  <si>
    <t>пров. Ліванова</t>
  </si>
  <si>
    <t>пров. Фруктовий</t>
  </si>
  <si>
    <t>ПП "Шляхрем буд №17"</t>
  </si>
  <si>
    <t>вул. Чехова</t>
  </si>
  <si>
    <t>вул. Приміська</t>
  </si>
  <si>
    <t>пров. 1-й Братський</t>
  </si>
  <si>
    <t>пров. 3-й Братський</t>
  </si>
  <si>
    <t>вул. 2-а Козацька</t>
  </si>
  <si>
    <t>вул. Єсеніна від вул. Степової</t>
  </si>
  <si>
    <t>вул. Рильського від вул. Ольшанців</t>
  </si>
  <si>
    <t>вул. Металургів від Н. Гвардії</t>
  </si>
  <si>
    <t>вул. Братська від №90</t>
  </si>
  <si>
    <t>вул. Зенітників від пр. Богоявленського</t>
  </si>
  <si>
    <t>вул. З. Космодем’янської від Льотчиків</t>
  </si>
  <si>
    <t>пров. Херсонський</t>
  </si>
  <si>
    <t>Дитячий спортивно-ігровой комплекс</t>
  </si>
  <si>
    <t>Нове будівництво</t>
  </si>
  <si>
    <t>мкр. Широка Балка (східна частина)</t>
  </si>
  <si>
    <t>Каналізаційні мережі</t>
  </si>
  <si>
    <t>КП ММР "Капітальне буд</t>
  </si>
  <si>
    <t>Водогін</t>
  </si>
  <si>
    <t>ФОП Павлов</t>
  </si>
  <si>
    <t>пр. Богоявленьский, 325, 327</t>
  </si>
  <si>
    <t>Містечко спорту "Корабельний"</t>
  </si>
  <si>
    <t>Благоустрій території</t>
  </si>
  <si>
    <t>вул. Слобідська 46,46а</t>
  </si>
  <si>
    <t>дитячий майданчик</t>
  </si>
  <si>
    <t>капремонт</t>
  </si>
  <si>
    <t>Волонтерська 50</t>
  </si>
  <si>
    <t xml:space="preserve"> внутрішньоквартальні проїзди</t>
  </si>
  <si>
    <t>сквер по вул.Скульптора Ізмалковва - вул.генерала Свмиридова- вул.9 Поздовжня</t>
  </si>
  <si>
    <t>ПКД Реконструкція скверу по вул.Скульптора Ізмалковва - вул.генерала Свмиридова- вул.9 Поздовжня</t>
  </si>
  <si>
    <t>ПКД</t>
  </si>
  <si>
    <t>ТОВ "Проект-комплект строй"</t>
  </si>
  <si>
    <t xml:space="preserve"> сквер по вул.Скульптора Ізмалковва - вул.генерала Свмиридова- вул.9 Поздовжня</t>
  </si>
  <si>
    <t>вул.Новозаводська в районі будинку по пр.Миру №72</t>
  </si>
  <si>
    <t>зупинки громадського транспорту</t>
  </si>
  <si>
    <t>пр.Центральний в районі буд.№295</t>
  </si>
  <si>
    <t>по Херсонському шосе через дорогу від будинку по вул.Кругова №95</t>
  </si>
  <si>
    <t>пр.Богоявленський навпроти концерт-холу "Юність" у м.Миколаєві</t>
  </si>
  <si>
    <t>по пр. Богоявленський - вул. Південа в м.Миколаєві</t>
  </si>
  <si>
    <t>по пр.Богоявленський - вул. Авангардів в м.Миколаєві</t>
  </si>
  <si>
    <t>по пр.Богоявленський - вул.Молодогвардійська в м.Миколаєві</t>
  </si>
  <si>
    <t>пров.Чайковського</t>
  </si>
  <si>
    <t>ремонт дорожнього покриття</t>
  </si>
  <si>
    <t>вул.2 Поздовжня</t>
  </si>
  <si>
    <t>вул.Водопійна від вул.Троїцької до вул.Тихої</t>
  </si>
  <si>
    <t>пров.2-й Нагірний</t>
  </si>
  <si>
    <t>пров.1-й Нагірний</t>
  </si>
  <si>
    <t>пров.Дружний</t>
  </si>
  <si>
    <t>пров.Шевченка</t>
  </si>
  <si>
    <t>ТОВ "Укрінбуд"</t>
  </si>
  <si>
    <t>пров.Дорожній</t>
  </si>
  <si>
    <t>Кобера</t>
  </si>
  <si>
    <t>капремонт дорожнього покриття</t>
  </si>
  <si>
    <t xml:space="preserve">ПКД </t>
  </si>
  <si>
    <t>вул.Горохівська</t>
  </si>
  <si>
    <t>пров.1-й Електронний</t>
  </si>
  <si>
    <t>пров.2-й Електронний</t>
  </si>
  <si>
    <t>вул.В.Хоменка</t>
  </si>
  <si>
    <t>вул.Молодогвардійська</t>
  </si>
  <si>
    <t>вул.Соколина від буд.№2а до пров.Сонячного та від пров.Сонячного до пров.Буревісників</t>
  </si>
  <si>
    <t>ТОВ "Держдорпроект"</t>
  </si>
  <si>
    <t>пров.Сонячний</t>
  </si>
  <si>
    <t>вул.Передова від буд.№95 до вул.Авангардної</t>
  </si>
  <si>
    <t>вул.Першотравнева від буд.№111 до вул.Квітнева</t>
  </si>
  <si>
    <t>вул.Генерала Свиридова від вул.5-а Поздовжня до Херсонське шосе</t>
  </si>
  <si>
    <t>вул.11-а Лінія від вул..12-а Поздовжня до вул.1-а Поздовжня</t>
  </si>
  <si>
    <t>проспект Центральнийв районі буд.№67</t>
  </si>
  <si>
    <t>Капітальний ремонт зупинки громадського транспорту в Центральному районі м. Миколаїв по проспекту Центральному в районі буд.№67</t>
  </si>
  <si>
    <t>Виконання робіт</t>
  </si>
  <si>
    <t>ФОП Карлюка О.В.</t>
  </si>
  <si>
    <t xml:space="preserve">Авторський нагляд </t>
  </si>
  <si>
    <t>ТОВ «Підприємство Агрофон»</t>
  </si>
  <si>
    <t>ФОП Царюк С.В.</t>
  </si>
  <si>
    <t>вул. В.Морська в районі буд.№62</t>
  </si>
  <si>
    <t>Капітальний ремонт зупинки громадського транспорту в Центральному районі м. Миколаїв вул. В.Морська в районі буд.№62</t>
  </si>
  <si>
    <t xml:space="preserve"> проспект Центральний в районі буд.№99</t>
  </si>
  <si>
    <t>Капітальний ремонт зупинки громадського транспорту в Центральному районі м. Миколаїв проспекту Центральному в районі буд.№99</t>
  </si>
  <si>
    <t xml:space="preserve"> проспект Центральний в районі буд.№79</t>
  </si>
  <si>
    <t>Капітальний ремонт зупинки громадського транспорту в Центральному районі м. Миколаїв проспекту Центральному в районі буд.№79</t>
  </si>
  <si>
    <t>вул. В.Морська в районі будинку №6</t>
  </si>
  <si>
    <t>Капітальний ремонт зупинки громадського транспорту в Центральному районі м. Миколаїв по вул. В.Морська в районі будинку №6</t>
  </si>
  <si>
    <t>Виконання робіт Авторський нагляд  Технічний нагляд</t>
  </si>
  <si>
    <t>вул.2-Екіпажна в районі буд.№2</t>
  </si>
  <si>
    <t>Капітальний ремонт зупинки громадського транспорту в Центральному районі м. Миколаїв вул.2-Екіпажна в районі буд.№2</t>
  </si>
  <si>
    <t>вул. Потьомкінська, 45</t>
  </si>
  <si>
    <t xml:space="preserve"> Капітальний ремонт зупинки громадського транспорту в Центральному районі м. Миколаїв вул. Фалєєвська в районі ЗОШ №7 (вул. Потьомкінська, 45)</t>
  </si>
  <si>
    <t xml:space="preserve">вул. Котельна в районі перехрестя з вул.3-Воєнна </t>
  </si>
  <si>
    <t>Капітальний ремонт зупинки громадського транспорту в Центральному районі м. Миколаїв вул. Котельній в районі перехрестя з вул.3-Воєнна (трамвайна зупинка)</t>
  </si>
  <si>
    <t>проспект Центральний в районі буд.№93</t>
  </si>
  <si>
    <t>Капітальний ремонт зупинки громадського транспорту в Центральному районі м. Миколаїв проспекту Центральному в районі буд.№93</t>
  </si>
  <si>
    <t>вул. Силікатна від буд. №96 до буд. №120</t>
  </si>
  <si>
    <t>Капітальний ремонт тротуару по вул. Силікатна від буд. №96 до буд. №120 у Центральному районі м. Миколаєва</t>
  </si>
  <si>
    <t>ТОВ ДСК "Дормастер"</t>
  </si>
  <si>
    <t>пр. Героїв України 97,105</t>
  </si>
  <si>
    <t>Капітальний ремонт тротуару по пр. Героїв України 97,105у Центральному районі м. Миколаєва</t>
  </si>
  <si>
    <t>вул. 5 Воєнна 42</t>
  </si>
  <si>
    <t>Капітальний ремонт тротуару по вул. 5 Воєнна 42 у Центральному районі м. Миколаєва</t>
  </si>
  <si>
    <t xml:space="preserve">вул. Артилерійська, 10 у  </t>
  </si>
  <si>
    <t>Капітальний ремонт дорожнього покриття  внутрішньоквартального проїзду по вул. Артилерійська, 10 у  Центральному районі м. Миколаєва</t>
  </si>
  <si>
    <t>ФОП Чудаков І. В.</t>
  </si>
  <si>
    <t>Експертиза</t>
  </si>
  <si>
    <t>ТОВ " Дельта-Оіл"</t>
  </si>
  <si>
    <t xml:space="preserve"> вул. Нікольська 9,9-А  </t>
  </si>
  <si>
    <t>Капітальний ремонт дорожнього покриття  внутрішньоквартальних  проїздів по вул. Нікольська 9,9-А  у Центральному районі м. Миколаєва</t>
  </si>
  <si>
    <t xml:space="preserve">вул. Велика Морська 13, 13-А </t>
  </si>
  <si>
    <t>Капітальний ремонт дорожнього покриття  внутрішньоквартальних  проїздів по вул. Велика Морська 13, 13-А  у Центральному районі м. Миколаєва</t>
  </si>
  <si>
    <t>ПП"Шляхрембуд № 17"</t>
  </si>
  <si>
    <t xml:space="preserve"> вул. Набережна, 27  </t>
  </si>
  <si>
    <t>Капітальний ремонт дорожнього покриття  внутрішньоквартального  проїздупо вул. Набережна, 27  у Центральному районі м. Миколаєва</t>
  </si>
  <si>
    <t xml:space="preserve"> пров.Матроський</t>
  </si>
  <si>
    <t>Капітальний ремонт дороги приватного сектору по пров. Матроському у Центральному районі м. Миколаєва</t>
  </si>
  <si>
    <t>ДП "Спеціалізавана державна експертна організація-Центральна службаУкраїнської державної будівельної експертизи"</t>
  </si>
  <si>
    <t>ФОП Симонян С. А.</t>
  </si>
  <si>
    <t>пров. Чумацький</t>
  </si>
  <si>
    <t>Капітальний ремонт дороги приватного сектору по пров. Чумацькому у Центральному районі м. Миколаєва</t>
  </si>
  <si>
    <t xml:space="preserve">пров. Корабельний від буд.№ 39 до пров. Київського </t>
  </si>
  <si>
    <t>Капітальний ремонт дороги приватного сектору по пров. Корабельному від буд.№ 39 до пров. Київського у Центральному районі м. Миколаєва</t>
  </si>
  <si>
    <t xml:space="preserve"> вул. Софіївська від буд. № 2 до буд. №8</t>
  </si>
  <si>
    <t>Капітальний ремонт дороги приватного сектору по вул. Софіївська від буд. № 2 до буд. №8  у Центральному районі м. Миколаєва</t>
  </si>
  <si>
    <t>пров. Армійський</t>
  </si>
  <si>
    <t>Капітальний ремонт дороги приватного сектору по пров. Армійському  у Центральному районі м. Миколаєва</t>
  </si>
  <si>
    <t>вул. Маршала Чуйкова від вул.2 Піщана до буд.48вул. Маршала Чуйкова від вул.2 Піщана до буд.48</t>
  </si>
  <si>
    <t>Капітальний ремонт дороги приватного сектору по вул. Маршала Чуйкова від вул.2 Піщана до буд.48  у Центральному районі м. Миколаєва</t>
  </si>
  <si>
    <t xml:space="preserve">вул. Урожайна від пров. Очаківського до буд. №6а </t>
  </si>
  <si>
    <t>Капітальний ремонт дороги приватного сектору по вул. Урожайна від пров. Очаківського до буд. №6а  у Центральному районі м. Миколаєва</t>
  </si>
  <si>
    <t xml:space="preserve">по вул. Лагерна від буд.№6 до буд. №13 </t>
  </si>
  <si>
    <t>Капітальний ремонт дороги приватного сектору по вул. Лагерна від буд.№6 до буд. №13  у Центральному районі м. Миколаєва</t>
  </si>
  <si>
    <t xml:space="preserve"> вул.  Аерофлотська</t>
  </si>
  <si>
    <t>Капітальний ремонт дороги приватного сектору по вул.  Аерофлотській у Центральному районі м. Миколаєва</t>
  </si>
  <si>
    <t>вул.   Цілинна від буд. №35 до вул. Сергія Цвєтка</t>
  </si>
  <si>
    <t>Капітальний ремонт дороги приватного сектору по вул.   Цілинна від буд. №35 до вул. Сергія Цвєтка у Центральному районі м. Миколаєва</t>
  </si>
  <si>
    <t>вул. 2 Піщана від вул. Матвіївської до буд. №24</t>
  </si>
  <si>
    <t>Капітальний ремонт дороги приватного сектору по вул. 2 Піщана від вул. Матвіївської до буд. №24  у Центральному районі м. Миколаєва</t>
  </si>
  <si>
    <t xml:space="preserve">вул. 1 Піщана від вул. Верхньої до буд. №76  </t>
  </si>
  <si>
    <t>Капітальний ремонт дороги приватного сектору по вул. 1 Піщана від вул. Верхньої до буд. №76  у Центральному районі м. Миколаєва</t>
  </si>
  <si>
    <t>вул. Верхня від буд.№ 66 до буд. № 138</t>
  </si>
  <si>
    <t>Капітальний ремонт дороги приватного сектору по вул. Верхня від буд.№ 66 до буд. № 138 у Центральному районі м. Миколаєва</t>
  </si>
  <si>
    <t>вул. Ключова</t>
  </si>
  <si>
    <t>Капітальний ремонт дороги приватного сектору по вул. Ключова у Центральному районі м. Миколаєва</t>
  </si>
  <si>
    <t xml:space="preserve">пров. Лютневий від. буд. № 93 по вул. Безіменна  до вул. Привільна </t>
  </si>
  <si>
    <t>Капітальний ремонт дороги приватного сектору по пров. Лютневий від. буд. № 93 по вул. Безіменна  до вул. Привільна у Центральному районі м. Миколаєва</t>
  </si>
  <si>
    <t>ФОП Антоненко В.В.</t>
  </si>
  <si>
    <t xml:space="preserve">вул. Тверська від вул. Магістральної до вул. 116-ї Дивізії </t>
  </si>
  <si>
    <t>Капітальний ремонт дороги приватного сектору по вул. Тверській від вул. Магістральної до вул. 116-ї Дивізії у Центральному районі м. Миколаєва</t>
  </si>
  <si>
    <t xml:space="preserve">пров. Лінійному </t>
  </si>
  <si>
    <t>Капітальний ремонт дороги приватного сектору по пров. Лінійному  у Центральному районі м. Миколаєва</t>
  </si>
  <si>
    <t>вул. 5 Воєнна від вул. 1 Екіпажна до вул. Котельна</t>
  </si>
  <si>
    <t>Капітальний ремонт дороги приватного сектору по вул. 5 Воєнна від вул. 1 Екіпажна до вул. Котельна  у Центральному районі м. Миколаєва</t>
  </si>
  <si>
    <t>вул. Майстерська від вул. 3 Воєнна до вул. 6 Воєнна</t>
  </si>
  <si>
    <t>Капітальний ремонт дороги приватного сектору по вул. Майстерська від вул. 3 Воєнна до вул. 6 Воєнна   у Центральному районі м. Миколаєва</t>
  </si>
  <si>
    <t xml:space="preserve">вул. Гречишникова від вул. 2 Екіпажна до вул. Котельна </t>
  </si>
  <si>
    <t>Капітальний ремонт дороги приватного сектору по вул. Гречишникова від вул. 2 Екіпажна до вул. Котельна у Центральному районі м. Миколаєва</t>
  </si>
  <si>
    <t xml:space="preserve"> вул. 6 Воєнна   від вул. 1 Екіпажна до вул. Котельна</t>
  </si>
  <si>
    <t>Капітальний ремонт дороги приватного сектору по вул. 6 Воєнна   від вул. 1 Екіпажна до вул. Котельна у Центральному районі м. Миколаєва</t>
  </si>
  <si>
    <t xml:space="preserve">вул.Рекордна від буд.1 до вул. Урожайна </t>
  </si>
  <si>
    <t>Капітальний ремонт дороги приватного сектору по вул.Рекордна від буд.1 до вул. Урожайна   у Центральному районі м. Миколаєва</t>
  </si>
  <si>
    <t>вул. Західна</t>
  </si>
  <si>
    <t>Капітальний ремонт дороги приватного сектору по вул. Західна у Центральному районі м. Миколаєва</t>
  </si>
  <si>
    <t xml:space="preserve">вул. Словянська від буд. №55 до пров. Військового </t>
  </si>
  <si>
    <t>Капітальний ремонт дороги приватного сектору по вул. Словянська від буд. №55 до пров. Військового  у Центральному районі м. Миколаєва</t>
  </si>
  <si>
    <t>вул. 9 Воєнна від вул. 2 Екіпажна до вул. Теслярська</t>
  </si>
  <si>
    <t>Капітальний ремонт дороги приватного сектору по вул. 9 Воєнна від вул. 2 Екіпажна до вул. Теслярська  у Центральному районі м. Миколаєва</t>
  </si>
  <si>
    <t>вул. 10 Воєнна від вул. 2 Екіпажна до вул. Константинівська</t>
  </si>
  <si>
    <t>Капітальний ремонт дорожнього покриття  по вул. 10 Воєнна від вул. 2 Екіпажна до вул. Константинівська у приватному секторі  Центрального району м. Миколаєва</t>
  </si>
  <si>
    <t xml:space="preserve">вул. Вишнева </t>
  </si>
  <si>
    <t>Капітальний ремонт дороги приватного сектору по вул. Вишнева  у Центральному районі м. Миколаєва</t>
  </si>
  <si>
    <t xml:space="preserve">вул. Флотська від буд. №1 до пров. Парусного та від буд. 101 до вул. Променева </t>
  </si>
  <si>
    <t>Капітальний ремонт дороги приватного сектору по вул. Флотська від буд. №1 до пров. Парусного та від буд. 101 до вул. Променева у Центральному районі м. Миколаєва</t>
  </si>
  <si>
    <t xml:space="preserve">вул.Одеська від буд. № 84 до вул. Архітектора Старова </t>
  </si>
  <si>
    <t>Капітальний ремонт дороги приватного сектору по вул.Одеська від буд. № 84 до вул. Архітектора Старова у Центральному районі м. Миколаєва</t>
  </si>
  <si>
    <t xml:space="preserve">вул. Адмірала Макарова у мкр.  Варварівка  </t>
  </si>
  <si>
    <t>Капітальний ремонт дороги приватного сектору по вул. Адмірала Макарова у мкр.  Варварівка  Центрального району м. Миколаєва</t>
  </si>
  <si>
    <t>вул. В.Морська, 21</t>
  </si>
  <si>
    <t xml:space="preserve">Капітальний ремонт дитячого ігрового майданчика по вул. В.Морська, 21 у Центральному районі м. Миколаєва </t>
  </si>
  <si>
    <t>ТОВ "ЕСТАР ЮГ"</t>
  </si>
  <si>
    <t>вул. Чкалова, 98</t>
  </si>
  <si>
    <t>Капітальний ремонт дитячого  ігрового майданчика по вул. Чкалова, 98 у Центральному районі  м. Миколаєва</t>
  </si>
  <si>
    <t>вул. Колодязна, 4</t>
  </si>
  <si>
    <t>Капітальний ремонт дитячого  спортивного майданчика по вул. Колодязна, 4 у Центральному районі  м. Миколаєва</t>
  </si>
  <si>
    <t>ФОП Фолтін В.Б.</t>
  </si>
  <si>
    <t>вул. Потьомкінська, 143</t>
  </si>
  <si>
    <t>Капітальний ремонт дитячого  спортивного майданчику по вул. Потьомкінська, 143 у Центральному районі  м. Миколаєва</t>
  </si>
  <si>
    <t xml:space="preserve">пр. Героїв України , 105 </t>
  </si>
  <si>
    <t>Капітальний ремонт   спортивного майданчику по пр. Героїв України , 105 у Центральному районі  м. Миколаєва</t>
  </si>
  <si>
    <t>вул. Садова 16, 18</t>
  </si>
  <si>
    <t>Капітальний ремонт спортивного  та дитячого майданчиків по вул. Садова 16, 18 у Центральному районі  м. Миколаєва</t>
  </si>
  <si>
    <t xml:space="preserve">вул. Артилерійська 2 корп. 4 </t>
  </si>
  <si>
    <t>Капітальний ремонт спортивного  та дитячого майданчиків по вул. Артилерійська 2 корп. 4 у Центральному районі  м. Миколаєва</t>
  </si>
  <si>
    <t xml:space="preserve">вул. Лагерне поле 5/3 </t>
  </si>
  <si>
    <t>Капітальний ремонт спортивного  та дитячого майданчиків по вул. Лагерне поле 5/3 у Центральному районі  м. Миколаєва</t>
  </si>
  <si>
    <t>вул. Чкалова, 84</t>
  </si>
  <si>
    <t>Капітальний ремонт спортивного  та дитячого майданчиків по вул. Чкалова, 84 у Центральному районі  м. Миколаєва</t>
  </si>
  <si>
    <t>ФОП Дейнеко І.В.</t>
  </si>
  <si>
    <t>ріг вул. 1-ої Екіпажної та вул. комісара Мартинюка</t>
  </si>
  <si>
    <t>Капітальний ремонт дитячого майданчику ріг вул. 1-ої Екіпажної та вул. комісара Мартинюка в Центральному районі  м. Миколаєва</t>
  </si>
  <si>
    <t xml:space="preserve">ФОП Кунецький </t>
  </si>
  <si>
    <t xml:space="preserve"> вул. Привільна, 43А </t>
  </si>
  <si>
    <t>Капітальний ремонт дитячого майданчику по вул. Привільній, 43А в Центральному районі  м. Миколаєва</t>
  </si>
  <si>
    <t xml:space="preserve">вул. Терасна, буд. №№12,14,16 </t>
  </si>
  <si>
    <t>Капітальний ремонт спортивного  та дитячого майданчиків по вул. Терасна, буд. №№12,14,16 у Центральному районі  м. Миколаєва</t>
  </si>
  <si>
    <t xml:space="preserve"> вул. Велика Морська,буд. № 13</t>
  </si>
  <si>
    <t>Капітальний ремонт спортивного  та дитячого майданчиків по вул. Велика Морська,буд. № 13 у Центральному районі  м. Миколаєва</t>
  </si>
  <si>
    <t>ТОВ "Миколаївбудмеханізація"</t>
  </si>
  <si>
    <t xml:space="preserve">проспект Героїв України , 20, 20Г </t>
  </si>
  <si>
    <t>Капітальний ремонт   спортивного та дитячого майданчиків по проспекту Героїв України , 20, 20Г у Центральному районі  м. Миколаєва</t>
  </si>
  <si>
    <t>ФОПМедянцев В.В.</t>
  </si>
  <si>
    <t>пр. Центральний , 183 А</t>
  </si>
  <si>
    <t>Капітальний ремонт    дитячого майданчика по пр. Центральному , 183 А у Центральному районі  м. Миколаєва</t>
  </si>
  <si>
    <t>вул. Чкалова, 58,60</t>
  </si>
  <si>
    <t>Капітальний ремонт спортивного та дитячого майданчиків по вул. Чкалова, 58,60  у Центральному районі  м. Миколаєва</t>
  </si>
  <si>
    <t>вул. Мала Морська, 23</t>
  </si>
  <si>
    <t>Капітальний ремонт    дитячого майданчика по вул. Мала Морська, 23 у Центральному районі  м. Миколаєва</t>
  </si>
  <si>
    <t>проспект Героїв України від Тернівського кільця до зуп. Шкільна</t>
  </si>
  <si>
    <t>Капітальний ремонт благоустрою по проспекту Героїв України від Тернівського кільця до зуп. Шкільна</t>
  </si>
  <si>
    <t>ТОВ «АГРОФОН-ПРОЕКТ»</t>
  </si>
  <si>
    <t>вул. Сергія Цвєтко,10</t>
  </si>
  <si>
    <t xml:space="preserve">Капітальний ремонт адміністративної будівлі
по вул. Тухачевського,10 (Сергія Цвєтко) м. Миколаїв 
</t>
  </si>
  <si>
    <t>ТОВ "Житлорембуд-Ніка"</t>
  </si>
  <si>
    <t>ФОП Буряченко С.В.</t>
  </si>
  <si>
    <t xml:space="preserve">вул. Олександра Янати </t>
  </si>
  <si>
    <t>Капітальний ремонт дороги по вул. Олександра Янати в м. Миколаєві</t>
  </si>
  <si>
    <t>капітальний ремонт доріг</t>
  </si>
  <si>
    <t>пр. Богоявленський ріг вул. Доктора Самойловича</t>
  </si>
  <si>
    <t>Капітальний ремонт дорожнього покриття по пр. Богоявленський ріг вул. Доктора Самойловича в м. Миколаєві</t>
  </si>
  <si>
    <t>ТОВ "БК"Дорлідер"</t>
  </si>
  <si>
    <t>вул. Космонавтів в районі дитячого санаторію "Дубки" та міської лікарні №3</t>
  </si>
  <si>
    <t>Капітальний ремонт дорожнього покриття по вул. Космонавтів в районі дитячого санаторію "Дубки" та міської лікарні №3 в м. Миколаєві</t>
  </si>
  <si>
    <t>вул. 7-а Ялтинська від вул. Кузнецька до вул. 1-ша Ялтинська</t>
  </si>
  <si>
    <t>Капітальний ремонт дорожнього покриття по вул. 7-а Ялтинська від вул. Кузнецька до вул. 1-ша Ялтинська в м. Миколаєві</t>
  </si>
  <si>
    <t>вул. Лазурна від вул. Озерна до прибережної зони</t>
  </si>
  <si>
    <t>Капітальний ремонт дороги по вул. Лазурна від вул. Озерна до прибережної зони в м. Миколаєві</t>
  </si>
  <si>
    <t xml:space="preserve">вул. Потьомкінська від вул. Нікольська до вул. Садова </t>
  </si>
  <si>
    <t>Виготовлення проектно-кошторисної документації з капітального ремонту дороги по вул. Потьомкінська від вул. Нікольська до вул. Садова в м. Миколаєві</t>
  </si>
  <si>
    <t xml:space="preserve">виготовлення ПКД з капітального ремонту </t>
  </si>
  <si>
    <t>ТОВ "Проект-комплект"</t>
  </si>
  <si>
    <t>вул. Потьомкінська ріг вул. Нікольської</t>
  </si>
  <si>
    <t>Капітальний ремонт дорожнього покриття на перехресті вул. Потьомкінської та вул. Нікольської в м. Миколаєві</t>
  </si>
  <si>
    <t>ТОВ "Фаворит-Люкс"</t>
  </si>
  <si>
    <t xml:space="preserve">вул. Сінна ріг вул. Пушкінська </t>
  </si>
  <si>
    <t>Виготовлення проектно-кошторисної документації з капітального ремонту дороги по вул. Сінна ріг вул. Пушкінської в м. Миколаєві</t>
  </si>
  <si>
    <t>вул. Защука ріг вул. Пушкінської</t>
  </si>
  <si>
    <t>Виготовлення проектно-кошторисної документації з капітального ремонту дороги по вул. Защука ріг вул. Пушкінської в м. Миколаєві</t>
  </si>
  <si>
    <t>вул. Китобоїв</t>
  </si>
  <si>
    <t>Капітальний ремонт дороги по вул. вул. Китобоїв в м. Миколаєві</t>
  </si>
  <si>
    <t>ПП "Дорремфарм"</t>
  </si>
  <si>
    <t>вул. Защука від вул. Декабристів до вул. Лягіна</t>
  </si>
  <si>
    <t>Капітальний ремонт дороги по вул. Защука від вул. Декабристів до вул. Лягіна в м. Миколаєві</t>
  </si>
  <si>
    <t xml:space="preserve">вул. Потьомкінська 141, 143, 143а, 153, та по вул. Колодязна 6, 8 </t>
  </si>
  <si>
    <t>Капітальний ремонт внутрішньоквартальних проїздів по вул. Потьомкінська 141, 143, 143а, 153, та по вул. Колодязна 6, 8 в м. Миколаєві</t>
  </si>
  <si>
    <t>капітальний ремонт внутрішньоквартальних проїздів</t>
  </si>
  <si>
    <t>ТОВ "Ніка-Дорбуд"</t>
  </si>
  <si>
    <t>вул. 3-я Слобідська 50, 52, 54, 56  в м.Миколаєві</t>
  </si>
  <si>
    <t>Капітальний ремонт внутрішньоквартальних проїздів по вул. 3-я Слобідська 50, 52, 54, 56  в м.Миколаєві в м. Миколаєві</t>
  </si>
  <si>
    <t xml:space="preserve">вул. Архітектора Старова 4б, 6, 6а, 6в, 10 </t>
  </si>
  <si>
    <t>Капітальний ремонт внутрішньоквартальних проїздів по вул. Архітектора Старова 4б, 6, 6а, 6в, 10 в м. Миколаєві</t>
  </si>
  <si>
    <t xml:space="preserve">вул. Адміральська, 2а, 2/2, 2/3, 2/4, 2/5, 2/6, 2/7 до вул. Артилерійська, 2  </t>
  </si>
  <si>
    <t>Капітальний ремонт внутрішньоквартальних проїздів по вул. Адміральська, 2а, 2/2, 2/3, 2/4, 2/5, 2/6, 2/7 до вул. Артилерійська, 2 в м. Миколаєві</t>
  </si>
  <si>
    <t>ТОВ "Телус"</t>
  </si>
  <si>
    <t xml:space="preserve">вул. Чкалова 98а, 98б </t>
  </si>
  <si>
    <t>Капітальний ремонт внутрішньоквартальних проїздів по вул. Чкалова 98а, 98б в м. Миколаєві</t>
  </si>
  <si>
    <t>ТОВ "Анмаксинвест"</t>
  </si>
  <si>
    <t xml:space="preserve">вул. Чкалова 100, 100а </t>
  </si>
  <si>
    <t>Капітальний ремонт внутрішньоквартальних проїздів по вул. Чкалова 100, 100а в м. Миколаєві</t>
  </si>
  <si>
    <t xml:space="preserve">пр. Центральний 151 </t>
  </si>
  <si>
    <t>Капітальний ремонт внутрішньоквартальних проїздів по пр. Центральний 151 в м. Миколаєві</t>
  </si>
  <si>
    <t xml:space="preserve">пр. Центральний 149 </t>
  </si>
  <si>
    <t>Капітальний ремонт внутрішньоквартальних проїздів по пр. Центральний 149 в м. Миколаєві</t>
  </si>
  <si>
    <t xml:space="preserve">вул. Миколаївська, 11, вул. Олійника, 38 </t>
  </si>
  <si>
    <t>Капітальний ремонт внутрішньоквартальних проїздів по вул. Миколаївська, 11, вул. Олійника, 38  в м. Миколаєві</t>
  </si>
  <si>
    <t>ТОВ "Дорремфарм"</t>
  </si>
  <si>
    <t>вул. Фалеєвська, 43</t>
  </si>
  <si>
    <t>Капітальний ремонт внутрішньоквартальних проїздів по вул. Фалеєвська, 43 в м. Миколаєві</t>
  </si>
  <si>
    <t xml:space="preserve">вул. Сінна, 44, вул. Дунаєва, 39 </t>
  </si>
  <si>
    <t>Капітальний ремонт внутрішньоквартальних проїздів по вул. Сінна, 44, вул. Дунаєва, 39 в м. Миколаєві</t>
  </si>
  <si>
    <t>пр. Богоявленський, 47, 49, 49а, 51, 51а 53, 53а, вул. Молодогвардійська, 55, вул. Космонавтів, 58</t>
  </si>
  <si>
    <t>Капітальний ремонт внутрішньоквартальних проїздів по пр. Богоявленський, 47, 49, 49а, 51, 51а 53, 53а, вул. Молодогвардійська, 55, вул. Космонавтів, 58 в м. Миколаєві</t>
  </si>
  <si>
    <t xml:space="preserve">пров. Парусний 1, 7а, 9б, 11, 11а </t>
  </si>
  <si>
    <t>Капітальний ремонт внутрішньоквартальних проїздів по пров. Парусний 1, 7а, 9б, 11, 11а в м. Миколаєві</t>
  </si>
  <si>
    <t xml:space="preserve">вул. Олега Кошового, 1, 2, 2а, 3, 4, 4а, 5, 6, 6а </t>
  </si>
  <si>
    <t>Капітальний ремонт внутрішньоквартальних проїздів по вул. Олега Кошового, 1, 2, 2а, 3, 4, 4а, 5, 6, 6а в м. Миколаєві</t>
  </si>
  <si>
    <t>вул. Олійника, 34, пр. Богоявленський, 28</t>
  </si>
  <si>
    <t>Капітальний ремонт внутрішньоквартальних проїздів по вул. Олійника, 34, пр. Богоявленський, 28 в м. Миколаєві</t>
  </si>
  <si>
    <t>пр. Героїв України вздовж огорожі парку "Перемоги" по пр. Героїв України, 2</t>
  </si>
  <si>
    <t>Капітальний ремонт тротуару по пр. Героїв України вздовж огорожі парку "Перемоги" по пр. Героїв України, 2 в м. Миколаєві</t>
  </si>
  <si>
    <t>капітальний ремонт тротуарів</t>
  </si>
  <si>
    <t>вул. Миколаївська від вул. Космонавтів до вул. Театральна</t>
  </si>
  <si>
    <t>Капітальний ремонт тротуару по вул. Миколаївська від вул. Космонавтів до вул. Театральна в м. Миколаєві</t>
  </si>
  <si>
    <t>ТОВ "Ністра-Ю"</t>
  </si>
  <si>
    <t>вул. Садова від пр. Центрального до вул. Потьомкінська (парний бік)</t>
  </si>
  <si>
    <t>Капітальний ремонт тротуару по вул. Садова від пр. Центрального до вул. Потьомкінська (парний бік) в м. Миколаєві</t>
  </si>
  <si>
    <t xml:space="preserve">вул. Потьомкінська від буд. №50 до вул. Лягіна (парний бік) </t>
  </si>
  <si>
    <t>Капітальний ремонт тротуару по вул. Потьомкінська від буд. №50 до вул. Лягіна (парний бік)  в м. Миколаєві</t>
  </si>
  <si>
    <t>ФОП "Озейчук"</t>
  </si>
  <si>
    <t xml:space="preserve">вул. Лягіна від вул. Велика Морська до вул. Адміральська (парний бік) </t>
  </si>
  <si>
    <t>Капітальний ремонт тротуару по вул. Лягіна від вул. Велика Морська до вул. Адміральська (парний бік) в м. Миколаєві</t>
  </si>
  <si>
    <t xml:space="preserve">Капітальний ремонт системи відеоспостереження "Безпечне мсто" в м. Миколаєві </t>
  </si>
  <si>
    <t>Виготовлення проектно-кошторисної документації з капітального ремонту системи відеоспостереження "Безпечне мсто" в м. Миколаєві</t>
  </si>
  <si>
    <t>ТОВ "Біном"</t>
  </si>
  <si>
    <t>пр. Центральний та вул. Георгія Гонгадзе, вул. Шосейна, вул. 8 Березня, вул. Рюміна, вул. Пушкінська</t>
  </si>
  <si>
    <t>Капітальний ремонт мереж зовнішнього освітлення перехресть пр. Центральний та вул. Георгія Гонгадзе, вул. Шосейна, вул. 8 Березня, вул. Рюміна, вул. Пушкінська в м.Миколаєві</t>
  </si>
  <si>
    <t>капітальний ремонт мереж зовнішнього освітлення</t>
  </si>
  <si>
    <t>ТОВ "Галед Україна"</t>
  </si>
  <si>
    <t>пр. Миру та вул. Будівельників, вул. Космонавтів, вул. 1-а Лінія</t>
  </si>
  <si>
    <t>Капітальний ремонт мереж зовнішнього освітлення перехресть просп. Миру та вул. Будівельників, вул. Космонавтів, вул. 1-а Лінія в м.Миколаєві</t>
  </si>
  <si>
    <t xml:space="preserve">Шляхопровід у мкр. Широка балка </t>
  </si>
  <si>
    <t>Виготовлення проекту з капітального ремонту шляхопроводу у мкр. Широка балка в м.Миколаєві</t>
  </si>
  <si>
    <t>ТОВ "Мостобудсервіс"</t>
  </si>
  <si>
    <t>пр. Миру ріг вул. Новозаводської</t>
  </si>
  <si>
    <t>Нове Будівництво світлофорного об'єкту в м.Миколаєві по пр. Миру ріг вул. Новозаводської</t>
  </si>
  <si>
    <t>нове будівництво</t>
  </si>
  <si>
    <t>вул. Святославівська (Велика Корениха)</t>
  </si>
  <si>
    <t>Виготовлення проектно-кошторисної документації з нового будівництва свердловини для водопостачання населення Великої Коренихи по вул. Святославівська в Заводському районі м. Миколаєва</t>
  </si>
  <si>
    <t>виготовлення ПКД з нового будівництва</t>
  </si>
  <si>
    <t>ТОВ "Кінбурн-Аква"</t>
  </si>
  <si>
    <t>вул. Володимирівська (Велика Корениха)</t>
  </si>
  <si>
    <t>Виготовлення проектно-кошторисної документації з нового будівництва  свердловини для водопостачання населення Великої Коренихи по вул. Володимирівська в Заводському районі м. Миколаєва</t>
  </si>
  <si>
    <t>Вул. Адмірала Макарова в Заводському районі м. Миколаєва</t>
  </si>
  <si>
    <t>Капітальний ремонт мережі зовнішнього освітлення парку-пам’ятки садово-паркового мистецтва «Юних героїв» по вул. Адмірала Макарова в Заводському районі м. Миколаєва</t>
  </si>
  <si>
    <t>капітальний ремонт мережі зовнішнього освітлення</t>
  </si>
  <si>
    <t>ТзОВ «ТД «СВІТЛО-ДИЗАЙН»</t>
  </si>
  <si>
    <t>ПП «Піраміда-Груп»</t>
  </si>
  <si>
    <t xml:space="preserve"> Вул. Пушкінська ріг вул. Адміральської в Центральному районі м. Миколаєва</t>
  </si>
  <si>
    <t xml:space="preserve"> Капітальний ремонт мережі зовнішнього освітлення парку-пам’ятки садово-паркового мистецтва «Аркасівський сквер» по вул. Пушкінській ріг вул. Адміральської в Центральному районі м. Миколаєва</t>
  </si>
  <si>
    <t xml:space="preserve"> На розі вул. Великої Морської та Нікольської в Центральному районі м. Миколаєва</t>
  </si>
  <si>
    <t xml:space="preserve"> Капітальний ремонт мережі зовнішнього освітлення скверу ім. В.М. Чорновола – території рекреаційного призначення, розташованої на розі вул. Великої Морської та Нікольської в Центральному районі м. Миколаєва</t>
  </si>
  <si>
    <t>Між вулицею Набережною, Інгульським спуском та Соборною площею в Центральному районі м. Миколаєва</t>
  </si>
  <si>
    <t xml:space="preserve"> Капітальний ремонт мережі зовнішнього освітлення Флотського бульвару – території природоохоронного призначення, обмеженої вулицею Набережною, Інгульським спуском та Соборною площею в Центральному районі м. Миколаєва</t>
  </si>
  <si>
    <t>Мікрорайон Жовтневий, парк "Богоявленський" у Корабельному районі м. Миколаєва</t>
  </si>
  <si>
    <t>Ліквідація наслідків підтоплення мкр. Жовтневий, парку "Богоявленський"- будівництво дренажного колектора для захисту від підтоплення мікрорайону Жовтневий, парку "Богоявленський" у м. Миколаєві, у тому числі коригування проекту та експертиза</t>
  </si>
  <si>
    <t>коригування ПКД</t>
  </si>
  <si>
    <t>ТОВ "Вік Технології"</t>
  </si>
  <si>
    <t>Мікрорайон Кульбакине у Корабельному районі м. Миколаєва</t>
  </si>
  <si>
    <t>Ліквідація наслідків підтоплення в житловому масиві Кульбакине - будівництво дренажної мережі у т.ч. проектні роботи та експертиза</t>
  </si>
  <si>
    <t>розробка ПКД</t>
  </si>
  <si>
    <t>Мікрорайон Тернівка у Центральному районі м. Миколаєва</t>
  </si>
  <si>
    <t>Ліквідація наслідків підтоплення житлового масиву Тернівка - будівництво дренажного колектора для захисту від підтоплення житлового масиву Тернівка у м. Миколаєві, у т.ч. проектні роботи та експертиза</t>
  </si>
  <si>
    <t xml:space="preserve"> експертиза </t>
  </si>
  <si>
    <t>Філія ДП «Укрдержбудекспертиза» у Миколаївській області</t>
  </si>
  <si>
    <t>будівництво</t>
  </si>
  <si>
    <t>ТОВ  ВКФ"ГАЗВОДМОНТАЖ"</t>
  </si>
  <si>
    <t>Вул. Піщана у мкр. Велика Корениха в Заводському районі м. Миколаєва</t>
  </si>
  <si>
    <t>Ліквідація зсувних процесів у мкр. Велика Корениха - будівництво протизсувних споруд по вул. Піщаній у мкр. Велика Корениха в м. Миколаєві, у т.ч. проектні роботи та експертиза</t>
  </si>
  <si>
    <t>інженерно-геологічні вишукування</t>
  </si>
  <si>
    <t>ФОП Кучеренко Т.М.</t>
  </si>
  <si>
    <t>Миколаївський район, с. Весняне, вул. Нова, 16</t>
  </si>
  <si>
    <t>Будівництво огорожі міського полігону твердих побутових відходів в селищі В.Корениха, у тому числі коригування проектно-кошторисної документації та екпертиза</t>
  </si>
  <si>
    <t xml:space="preserve">авторський нагляд </t>
  </si>
  <si>
    <t xml:space="preserve">  будівництво</t>
  </si>
  <si>
    <t xml:space="preserve"> ТОВ «ДІ КОР-БУД»</t>
  </si>
  <si>
    <t xml:space="preserve"> Вул.  Космонавтів біля ЗОШ № 20, будинків №№ 68-а, 70 по вул. Миколаївській у Інгульському (Ленінському) районі м. Миколаєва ”</t>
  </si>
  <si>
    <t>Реконструкція скверу «Миколаївський»  – території рекреаційного призначення, розташованої по вул.  Космонавтів біля ЗОШ № 20, будинків №№ 68-а, 70 по вул. Миколаївській у Інгульському (Ленінському) районі м. Миколаєва ”, у тому числі проектні роботи та експертиза</t>
  </si>
  <si>
    <t xml:space="preserve"> ПП Творча майстерня архітектора "Проект"</t>
  </si>
  <si>
    <t>Вул. Знаменській, 8а в Корабельному районі м. Миколаєва</t>
  </si>
  <si>
    <t xml:space="preserve">Реконструкція зеленої зони  по 
вул. Знаменській, 8а в Корабельному районі м. Миколаєва, в тому числі проектні роботи та експертиза
</t>
  </si>
  <si>
    <t>розробка ПКД (ескізний проект)</t>
  </si>
  <si>
    <t xml:space="preserve"> ТОВ "Урбан Констракт"</t>
  </si>
  <si>
    <t>Між вулицями Адміральською - 1 Слобідською – Нікольською - Інженерною в Центральному районі м.Миколаєва</t>
  </si>
  <si>
    <t>Реконструкція скверу  «Манганарівський» («Пролетарський»),  обмеженого вулицями Адміральською - 1 Слобідською – Нікольською - Інженерною в Центральному районі м.Миколаєва,  у тому числі корегування проекту та експертиза</t>
  </si>
  <si>
    <t>Селище Горького у Інгульському районі м.Миколаєва</t>
  </si>
  <si>
    <t>Ліквідація наслідків підтоплення селища Горького – будівництво дренажного колектору для захисту від підтоплення селища Горького у м.Миколаєві, у тому числі коригування проекту та експертиза</t>
  </si>
  <si>
    <t>ПрАТ БК "Житлопромбуд-8"</t>
  </si>
  <si>
    <t>Вул. 3 Воєнна (Сиваської дивізії) в Центральному районі м.Миколаєва</t>
  </si>
  <si>
    <t>Будівництво каналізації по вул. 3 Воєнній (Сиваської дивізії) в Центральному районі м.Миколаєва ,у т.ч. коригування проекту та екпертиза</t>
  </si>
  <si>
    <t>ТОВ "Вік Проект"</t>
  </si>
  <si>
    <t xml:space="preserve"> Одеське шосе ріг вулиці Очаківської в Центральному районі міста Миколаєва</t>
  </si>
  <si>
    <t>Капітальний ремонт території рекреаційного призначення, скверу “Солдата”, розташованого по Одеському шосе ріг вулиці Очаківської в Центральному районі міста Миколаєва</t>
  </si>
  <si>
    <t xml:space="preserve">ТОВ «ДБК-ПРОЕКТ» </t>
  </si>
  <si>
    <t xml:space="preserve"> ТОВ "Урбан Констракт" </t>
  </si>
  <si>
    <t xml:space="preserve"> капітальний ремонт скверу</t>
  </si>
  <si>
    <t>ТОВ "Проектбудсервіс-Юг"</t>
  </si>
  <si>
    <t xml:space="preserve"> Між проспектом Богоявленським, торговим центром" Фокстрот" та готелем "Металург" в Корабельному районі м. Миколаєва</t>
  </si>
  <si>
    <t xml:space="preserve"> Капітальний ремонт скверу "Металургів" - території рекреаційного призначення, обмеженої проспектом Богоявленським, торговим центром" Фокстрот" та готелем "Металург" в Корабельному районі м. Миколаєва</t>
  </si>
  <si>
    <t>капітальний ремонт скверу</t>
  </si>
  <si>
    <t>Пр. Центральний від вул. Садової до пр. Богоявленський</t>
  </si>
  <si>
    <t>Капітальний ремонт бульварної частини пр. Центральний від вул. Садової до пр. Богоявленський</t>
  </si>
  <si>
    <t>Капітальний ремонт тротуарного покриття, підпірної стіни та сходів у Флотському бульварі – території природоохоронного призначення обмеженої вулицею Набережною, Інгульським спуском та Соборною площею в Центральному районі м. Миколаєва</t>
  </si>
  <si>
    <t xml:space="preserve">ТОВ"ГРАДБУД-ГБ"      </t>
  </si>
  <si>
    <t>Будівництво водопроводу у мкр. Тернівка м. Миколаєва, у т.ч. коригування та експертиза проектно-кошторисної документації</t>
  </si>
  <si>
    <t>Будівництво водопроводу</t>
  </si>
  <si>
    <t>Нове будівництво тролейбусної лінії по вул. Лазурній та вул. Озерній у м. Миколаєві у т.ч. проектні роботи та експертиза</t>
  </si>
  <si>
    <t xml:space="preserve">будівництво тролейбусної лінії </t>
  </si>
  <si>
    <t>ТОВ "Експертиза ЗО"</t>
  </si>
  <si>
    <t>Нове будівництво тролейбусної лінії по пр. Богоявленському, від міського автовокзалу до вул. Гагаріна в м. Миколаєві у т.ч. проектно-вишукувальні роботи та експертиза</t>
  </si>
  <si>
    <t>Реконструкція житлового будинку по вул. Айвазовського, 3 у т.ч. проектні роботи та експертиза</t>
  </si>
  <si>
    <t>Реконструкція житлового будинку</t>
  </si>
  <si>
    <t xml:space="preserve">Нове будівництво мереж вуличного освітлення  між вул. Маячною - вул. 295 Стрілецької Дивізії та вул. Менделєєва - вул. Гагаріна в м.Миколаєві, у тому числі проектні роботи та експертиза </t>
  </si>
  <si>
    <t>будівництво мереж вуличного освітлення</t>
  </si>
  <si>
    <t>ТОВ "Светолюкс-електромонтаж"</t>
  </si>
  <si>
    <t>Нове будівництво дюкеру через річку Південний Буг та магістральних мереж водопостачання мікрорайону Варварівка у м.Миколаєві, у т.ч. проектні роботи та експертиза</t>
  </si>
  <si>
    <t>будівництво дюкеру</t>
  </si>
  <si>
    <t>Нове будівництво каналізаційної мережі по пров. 5-му Парниковому та Новому інвалідному хутору в м. Миколаєві, у т.ч. коригування ПКД та експертизи</t>
  </si>
  <si>
    <t xml:space="preserve">будівництво каналізаційної мережі </t>
  </si>
  <si>
    <t>Реконструкція дороги по вул. Національної гвардії, від вул. Доктора Самойловича до вул. Олега Ольжича в Корабельному районі м. Миколаєва, у т.ч. проектні роботи та експертиза</t>
  </si>
  <si>
    <t xml:space="preserve">Реконструкція дороги </t>
  </si>
  <si>
    <t>Нове будівництво дороги від вул. Індустріальної до вул. Озерної  в м. Миколаєві, у тому числі проектні роботи та експертиза</t>
  </si>
  <si>
    <t xml:space="preserve"> будівництво дороги</t>
  </si>
  <si>
    <t>Будівництво протипожежних водойм на території полігона ТПВ по вул. Новій, 16  в с.Весняне Миколаївського району Миколаївської області, в тому числі проектні роботи та експертиза</t>
  </si>
  <si>
    <t>Будівництво протипожежних водойм</t>
  </si>
  <si>
    <t>ПП "Монолітбудсервіс"</t>
  </si>
  <si>
    <t xml:space="preserve">Нове будівництво транспортно-логістичного центру для вантажних автомобілів по Баштанському шосе(11 Промзона) в м. Миколаєві,в т.ч. виготовлення проекту землеустрою , проектно-кошторисної документації,проведення екпертизи </t>
  </si>
  <si>
    <t>будівництво транспортно-логістичного центру</t>
  </si>
  <si>
    <t>КП "ГПВ АПБ"</t>
  </si>
  <si>
    <t>Нове будівництво вулично-дорожньої мережі  по вул. А. Шептицького, від проспекту Героїв України до вул. Архітектора Старова в м. Миколаєві,у т.ч. проектні роботи та експертиза</t>
  </si>
  <si>
    <t>будівництво вулично-дорожньої мережі</t>
  </si>
  <si>
    <t>Реконструкція транспортної розв'язки на Широкобальському шляхопроводі, в тому числі проектні роботи та експертиза</t>
  </si>
  <si>
    <t>Реконструкція транспортної розв'язки</t>
  </si>
  <si>
    <t>вул. Леваневців, 25/20</t>
  </si>
  <si>
    <t>Капітальний ремонт окремих вузлів обладнання теплового вводу житлового будинку по вул. Леваневців, 25/20 у м. Миколаєві</t>
  </si>
  <si>
    <t xml:space="preserve">Капітальний ремонт окремих вузлів обладнання теплового вводу житлового будинку </t>
  </si>
  <si>
    <t>ТОВ "НІК-ІНСЕРВІС"</t>
  </si>
  <si>
    <t>вул. Погранична, 150/7</t>
  </si>
  <si>
    <t>Капітальний ремонт окремих вузлів обладнання теплового вводу житлового будинку по вул. Погранична, 150/7</t>
  </si>
  <si>
    <t>вул. Погранична, 150/8</t>
  </si>
  <si>
    <t>Капітальний ремонт окремих вузлів обладнання теплового вводу житлового будинку по вул. Погранична, 150/8</t>
  </si>
  <si>
    <t>вул. Погранична, 150/9</t>
  </si>
  <si>
    <t>Капітальний ремонт окремих вузлів обладнання теплового вводу житлового будинку по вул. Погранична, 150/9</t>
  </si>
  <si>
    <t>вул. Озерна, 19-В</t>
  </si>
  <si>
    <t>Капітальний ремонт окремих вузлів обладнання теплового вводу житлового будинку по вул. Озерна, 19-В</t>
  </si>
  <si>
    <t>вул. Мостобудівників, 5</t>
  </si>
  <si>
    <t>Капітальний ремонт окремих вузлів обладнання теплового вводу житлового будинку по вул. Мостобудівників, 5</t>
  </si>
  <si>
    <t>вул. Мостобудівників, 1</t>
  </si>
  <si>
    <t>Капітальний ремонт окремих вузлів обладнання теплового вводу житлового будинку по вул. Мостобудівників, 1</t>
  </si>
  <si>
    <t>вул. Мостобудівників, 3</t>
  </si>
  <si>
    <t>Капітальний ремонт окремих вузлів обладнання теплового вводу житлового будинку по вул. Мостобудівників, 3</t>
  </si>
  <si>
    <t>вул. Мостобудівників, 1-А</t>
  </si>
  <si>
    <t>Капітальний ремонт окремих вузлів обладнання теплового вводу житлового будинку по вул. Мостобудівників, 1-А</t>
  </si>
  <si>
    <t>пров. Ш. Кобера, 13-Б</t>
  </si>
  <si>
    <t>Капітальний ремонт окремих вузлів обладнання теплового вводу житлового будинку по пров. Ш. Кобера, 13-Б</t>
  </si>
  <si>
    <t>пров. Ш. Кобера, 15-Б</t>
  </si>
  <si>
    <t>Капітальний ремонт окремих вузлів обладнання теплового вводу житлового будинку по пров. Ш. Кобера, 15-Б</t>
  </si>
  <si>
    <t>пров. Ш. Кобера, 15-А</t>
  </si>
  <si>
    <t>Капітальний ремонт окремих вузлів обладнання теплового вводу житлового будинку по пров. Ш. Кобера, 15-А</t>
  </si>
  <si>
    <t>вул. Погранична, 150/1</t>
  </si>
  <si>
    <t>Капітальний ремонт окремих вузлів обладнання теплового вводу житлового будинку по вул. Погранична, 150/1</t>
  </si>
  <si>
    <t>вул. Погранична, 150/2</t>
  </si>
  <si>
    <t>Капітальний ремонт окремих вузлів обладнання теплового вводу житлового будинку по вул. Погранична, 150/2</t>
  </si>
  <si>
    <t>вул. Погранична, 150/3</t>
  </si>
  <si>
    <t>Капітальний ремонт окремих вузлів обладнання теплового вводу житлового будинку по вул. Погранична, 150/3</t>
  </si>
  <si>
    <t>вул. Погранична, 150/6</t>
  </si>
  <si>
    <t>Капітальний ремонт окремих вузлів обладнання теплового вводу житлового будинку по вул. Погранична, 150/6</t>
  </si>
  <si>
    <t>вул. Потьомкінська, 149</t>
  </si>
  <si>
    <t>Капітальний ремонт окремих вузлів обладнання теплового вводу житлового будинку по вул. Потьомкінська, 149</t>
  </si>
  <si>
    <t>вул. Лазурна, 16-Г</t>
  </si>
  <si>
    <t>Капітальний ремонт окремих вузлів обладнання теплового вводу житлового будинку по вул. Лазурна, 16-Г</t>
  </si>
  <si>
    <t>вул. Садова, 16</t>
  </si>
  <si>
    <t>Капітальний ремонт окремих вузлів обладнання теплового вводу житлового будинку по вул. Садова, 16</t>
  </si>
  <si>
    <t>вул. Чорновола, 3</t>
  </si>
  <si>
    <t>Капітальний ремонт окремих вузлів обладнання теплового вводу житлового будинку по вул. Чорновола, 3</t>
  </si>
  <si>
    <t>пр. Центральний, 177</t>
  </si>
  <si>
    <t>Капітальний ремонт окремих вузлів обладнання теплового вводу житлового будинку по пр. Центральний, 177</t>
  </si>
  <si>
    <t>вул. Новобузька, 93</t>
  </si>
  <si>
    <t>Капітальний ремонт окремих вузлів обладнання теплового вводу житлового будинку по вул. Новобузька, 93</t>
  </si>
  <si>
    <t>вул. арх. Старова, 10-Г</t>
  </si>
  <si>
    <t>Капітальний ремонт окремих вузлів обладнання теплового вводу житлового будинку по вул. арх. Старова, 10-Г</t>
  </si>
  <si>
    <t>пр. Героїв України, 6</t>
  </si>
  <si>
    <t>Капітальний ремонт окремих вузлів обладнання теплового вводу житлового будинку по пр. Героїв України, 6</t>
  </si>
  <si>
    <t>вул. Колодязна, 15-А</t>
  </si>
  <si>
    <t>Капітальний ремонт окремих вузлів обладнання теплового вводу житлового будинку по вул. Колодязна, 15-А</t>
  </si>
  <si>
    <t>вул. М.Морська, 23, 25</t>
  </si>
  <si>
    <t>Капітальний ремонт окремих вузлів обладнання теплового вводу житлового будинку по вул. М.Морська, 23, 25</t>
  </si>
  <si>
    <t>вул. Курортна, 12</t>
  </si>
  <si>
    <t>Капітальний ремонт окремих вузлів обладнання теплового вводу житлового будинку по вул. Курортна (Бутоми), 12</t>
  </si>
  <si>
    <t>ТОВ "Миколаївтепломонтаж"</t>
  </si>
  <si>
    <t>вул. Шевченко, 6А</t>
  </si>
  <si>
    <t>Капітальний ремонт окремих вузлів обладнання теплового вводу житлового будинку по вул. Шевченко, 6А</t>
  </si>
  <si>
    <t>вул. Дачна, 5</t>
  </si>
  <si>
    <t>Капітальний ремонт окремих вузлів обладнання теплового вводу житлового будинку по вул. Дачна, 5</t>
  </si>
  <si>
    <t>вул. Ген. Карпенка, 37А</t>
  </si>
  <si>
    <t>Капітальний ремонт окремих вузлів обладнання теплового вводу житлового будинку по вул. Ген. Карпенка, 37А</t>
  </si>
  <si>
    <t>вул. Крилова, 50А</t>
  </si>
  <si>
    <t>Капітальний ремонт окремих вузлів обладнання теплового вводу житлового будинку по вул. Крилова, 50А</t>
  </si>
  <si>
    <t>вул. Леваневців, 25/2</t>
  </si>
  <si>
    <t>Капітальний ремонт окремих вузлів обладнання теплового вводу житлового будинку по вул. Леваневців, 25/2</t>
  </si>
  <si>
    <t>вул. Леваневців, 25/3</t>
  </si>
  <si>
    <t>Капітальний ремонт окремих вузлів обладнання теплового вводу житлового будинку по вул. Леваневців, 25/3</t>
  </si>
  <si>
    <t>вул. Дачна, 28</t>
  </si>
  <si>
    <t>Капітальний ремонт окремих вузлів обладнання теплового вводу житлового будинку по вул. Дачна, 28</t>
  </si>
  <si>
    <t>вул. Дачна, 30</t>
  </si>
  <si>
    <t>Капітальний ремонт окремих вузлів обладнання теплового вводу житлового будинку по вул. Дачна, 30</t>
  </si>
  <si>
    <t>вул. Ген. Карпенка, 43А</t>
  </si>
  <si>
    <t>Капітальний ремонт окремих вузлів обладнання теплового вводу житлового будинку по вул. Ген. Карпенка, 43А</t>
  </si>
  <si>
    <t>вул. Ген. Карпенка, 39А</t>
  </si>
  <si>
    <t>Капітальний ремонт окремих вузлів обладнання теплового вводу житлового будинку по вул. Ген. Карпенка, 39А</t>
  </si>
  <si>
    <t>вул. Ген. Карпенка, 43</t>
  </si>
  <si>
    <t>Капітальний ремонт окремих вузлів обладнання теплового вводу житлового будинку по вул. Ген. Карпенка, 43</t>
  </si>
  <si>
    <t>вул. Ген. Карпенка, 37</t>
  </si>
  <si>
    <t>Капітальний ремонт окремих вузлів обладнання теплового вводу житлового будинку по вул. Ген. Карпенка, 37</t>
  </si>
  <si>
    <t>вул. Ген. Карпенка, 16</t>
  </si>
  <si>
    <t>Капітальний ремонт окремих вузлів обладнання теплового вводу житлового будинку по вул. Ген. Карпенка, 16</t>
  </si>
  <si>
    <t>вул. Ген. Карпенка, 39</t>
  </si>
  <si>
    <t>Капітальний ремонт окремих вузлів обладнання теплового вводу житлового будинку по вул. Ген. Карпенка, 39</t>
  </si>
  <si>
    <t>вул. Ген. Карпенка, 41</t>
  </si>
  <si>
    <t>Капітальний ремонт окремих вузлів обладнання теплового вводу житлового будинку по вул. Ген. Карпенка, 41</t>
  </si>
  <si>
    <t>вул. Ген. Карпенка, 41А</t>
  </si>
  <si>
    <t>Капітальний ремонт окремих вузлів обладнання теплового вводу житлового будинку по вул. Ген. Карпенка, 41А</t>
  </si>
  <si>
    <t>вул. Ген. Карпенка, 33</t>
  </si>
  <si>
    <t>Капітальний ремонт окремих вузлів обладнання теплового вводу житлового будинку по вул. Ген. Карпенка, 33</t>
  </si>
  <si>
    <t>вул. Ген. Карпенка, 35</t>
  </si>
  <si>
    <t>Капітальний ремонт окремих вузлів обладнання теплового вводу житлового будинку по вул. Ген. Карпенка, 35</t>
  </si>
  <si>
    <t>вул. Крилова, 16</t>
  </si>
  <si>
    <t>Капітальний ремонт окремих вузлів обладнання теплового вводу житлового будинку по вул. Крилова, 16</t>
  </si>
  <si>
    <t>вул. Крилова, 18</t>
  </si>
  <si>
    <t>Капітальний ремонт окремих вузлів обладнання теплового вводу житлового будинку по вул. Крилова, 18</t>
  </si>
  <si>
    <t>вул. Крилова, 3А</t>
  </si>
  <si>
    <t>Капітальний ремонт окремих вузлів обладнання теплового вводу житлового будинку по вул. Крилова, 3А</t>
  </si>
  <si>
    <t>вул. Крилова, 14А</t>
  </si>
  <si>
    <t>Капітальний ремонт окремих вузлів обладнання теплового вводу житлового будинку по вул. Крилова, 14А</t>
  </si>
  <si>
    <t>вул. Правди, 14</t>
  </si>
  <si>
    <t>Капітальний ремонт окремих вузлів обладнання теплового вводу житлового будинку по вул. Правди, 14</t>
  </si>
  <si>
    <t>вул. 4 Поздовжня, 70</t>
  </si>
  <si>
    <t>Капітальний ремонт окремих вузлів обладнання теплового вводу житлового будинку по вул. 4 Поздовжня, 70</t>
  </si>
  <si>
    <t>вул. 4 Поздовжня, 72</t>
  </si>
  <si>
    <t>Капітальний ремонт окремих вузлів обладнання теплового вводу житлового будинку по вул. 4 Поздовжня, 72</t>
  </si>
  <si>
    <t>провул. Армійський, 17</t>
  </si>
  <si>
    <t>Капітальний ремонт окремих вузлів обладнання теплового вводу житлового будинку по провул. Армійський, 17</t>
  </si>
  <si>
    <t>вул. Дачна, 34</t>
  </si>
  <si>
    <t>Капітальний ремонт окремих вузлів обладнання теплового вводу житлового будинку по вул. Дачна, 34</t>
  </si>
  <si>
    <t>вул. Дачна, 36</t>
  </si>
  <si>
    <t>Капітальний ремонт окремих вузлів обладнання теплового вводу житлового будинку по вул. Дачна, 36</t>
  </si>
  <si>
    <t>вул. Дачна, 38</t>
  </si>
  <si>
    <t>Капітальний ремонт окремих вузлів обладнання теплового вводу житлового будинку по вул. Дачна, 38</t>
  </si>
  <si>
    <t>вул. Дачна, 32</t>
  </si>
  <si>
    <t>Капітальний ремонт окремих вузлів обладнання теплового вводу житлового будинку по вул. Дачна, 32</t>
  </si>
  <si>
    <t>вул. Дачна, 44</t>
  </si>
  <si>
    <t>Капітальний ремонт окремих вузлів обладнання теплового вводу житлового будинку по вул. Дачна, 44</t>
  </si>
  <si>
    <t>вул. Дачна, 40</t>
  </si>
  <si>
    <t>Капітальний ремонт окремих вузлів обладнання теплового вводу житлового будинку по вул. Дачна, 40</t>
  </si>
  <si>
    <t>вул. Дачна, 9А</t>
  </si>
  <si>
    <t>Капітальний ремонт окремих вузлів обладнання теплового вводу житлового будинку по вул. Дачна, 9А</t>
  </si>
  <si>
    <t>вул. Дачна, 42 (1-й ввод)</t>
  </si>
  <si>
    <t>Капітальний ремонт окремих вузлів обладнання теплового вводу житлового будинку по вул. Дачна, 42 (1-й ввод)</t>
  </si>
  <si>
    <t>вул. Дачна, 42 (2-й ввод)</t>
  </si>
  <si>
    <t>Капітальний ремонт окремих вузлів обладнання теплового вводу житлового будинку по вул. Дачна, 42 (2-й ввод)</t>
  </si>
  <si>
    <t>вул. Обсерваторна1,корп.7,8</t>
  </si>
  <si>
    <t>виконання ПКД вул. Обсерваторна1,корп.7,8</t>
  </si>
  <si>
    <t xml:space="preserve">виконання ПКД </t>
  </si>
  <si>
    <t>ТОВ Югтепломер-Сервіс</t>
  </si>
  <si>
    <t>вул. Чайковського, 36</t>
  </si>
  <si>
    <t>Капітальний ремонт окремих вузлів обладнання теплового вводу житлового будинку по вул. Чайковського, 36</t>
  </si>
  <si>
    <t>пр. Героїв України, 101</t>
  </si>
  <si>
    <t>Капітальний ремонт окремих вузлів обладнання теплового вводу житлового будинку по пр. Героїв України, 101</t>
  </si>
  <si>
    <t>пров. Радіо, 1-А</t>
  </si>
  <si>
    <t>Капітальний ремонт окремих вузлів обладнання теплового вводу житлового будинку по пров. Радіо, 1-А</t>
  </si>
  <si>
    <t>пр. Героїв України, 103</t>
  </si>
  <si>
    <t>Капітальний ремонт окремих вузлів обладнання теплового вводу житлового будинку по пр. Героїв України, 103</t>
  </si>
  <si>
    <t>вул. Океанівська, 39</t>
  </si>
  <si>
    <t>Капітальний ремонт окремих вузлів обладнання теплового вводу житлового будинку по вул. Океанівська, 39</t>
  </si>
  <si>
    <t>вул. Океанівська, 20/1</t>
  </si>
  <si>
    <t>Капітальний ремонт окремих вузлів обладнання теплового вводу житлового будинку по вул. Океанівська, 20/1</t>
  </si>
  <si>
    <t>вул. Океанівська, 18</t>
  </si>
  <si>
    <t>Капітальний ремонт окремих вузлів обладнання теплового вводу житлового будинку по вул. Океанівська, 18</t>
  </si>
  <si>
    <t>вул. Океанівська, 16/1</t>
  </si>
  <si>
    <t>Капітальний ремонт окремих вузлів обладнання теплового вводу житлового будинку по вул. Океанівська, 16/1</t>
  </si>
  <si>
    <t>вул. Океанівська, 16/2</t>
  </si>
  <si>
    <t>Капітальний ремонт окремих вузлів обладнання теплового вводу житлового будинку по вул. Океанівська, 16/2</t>
  </si>
  <si>
    <t>вул. Чайковського, 38</t>
  </si>
  <si>
    <t>Капітальний ремонт окремих вузлів обладнання теплового вводу житлового будинку по вул. Чайковського, 38</t>
  </si>
  <si>
    <t>вул. Новобудівна, 7</t>
  </si>
  <si>
    <t>Капітальний ремонт окремих вузлів обладнання теплового вводу житлового будинку по вул. Новобудівна, 7</t>
  </si>
  <si>
    <t>вул. Новобудівна, 7/1</t>
  </si>
  <si>
    <t>Капітальний ремонт окремих вузлів обладнання теплового вводу житлового будинку по вул. Новобудівна, 7/1</t>
  </si>
  <si>
    <t>вул. Театральна, 45</t>
  </si>
  <si>
    <t>Капітальний ремонт окремих вузлів обладнання теплового вводу житлового будинку по вул. Театральна, 45</t>
  </si>
  <si>
    <t>вул. Крилова, 56</t>
  </si>
  <si>
    <t>Капітальний ремонт окремих вузлів обладнання теплового вводу житлового будинку по вул. Крилова, 56</t>
  </si>
  <si>
    <t>вул. Космонавтів, 144</t>
  </si>
  <si>
    <t>Капітальний ремонт окремих вузлів обладнання теплового вводу житлового будинку по вул. Космонавтів, 144</t>
  </si>
  <si>
    <t>вул. Шевченко, 16</t>
  </si>
  <si>
    <t>Капітальний ремонт окремих вузлів обладнання теплового вводу житлового будинку по вул. Шевченко, 16</t>
  </si>
  <si>
    <t>пр. Богоявленський, 325/4</t>
  </si>
  <si>
    <t>Капітальний ремонт окремих вузлів обладнання теплового вводу житлового будинку по пр. Богоявленський, 325/4</t>
  </si>
  <si>
    <t>вул. Космонавтів, 90</t>
  </si>
  <si>
    <t>Капітальний ремонт окремих вузлів обладнання теплового вводу житлового будинку по вул. Космонавтів, 90</t>
  </si>
  <si>
    <t>вул. 4 Поздовжня, 85</t>
  </si>
  <si>
    <t>Капітальний ремонт окремих вузлів обладнання теплового вводу житлового будинку по вул. 4 Поздовжня, 85</t>
  </si>
  <si>
    <t>вул. Севастопольська, 43/1</t>
  </si>
  <si>
    <t>Капітальний ремонт окремих вузлів обладнання теплового вводу житлового будинку по вул. Севастопольська, 43/1</t>
  </si>
  <si>
    <t>вул. Севастопольська, 41</t>
  </si>
  <si>
    <t>Капітальний ремонт окремих вузлів обладнання теплового вводу житлового будинку по вул. Севастопольська, 41</t>
  </si>
  <si>
    <t>вул. Галини Петрової, 1</t>
  </si>
  <si>
    <t>Капітальний ремонт окремих вузлів обладнання теплового вводу житлового будинку по вул. Галини Петрової, 1</t>
  </si>
  <si>
    <t>вул. Космонавтів, 146-Г</t>
  </si>
  <si>
    <t>Капітальний ремонт окремих вузлів обладнання теплового вводу житлового будинку по вул. Космонавтів, 146-Г</t>
  </si>
  <si>
    <t>вул. Чкалова, 215</t>
  </si>
  <si>
    <t>Капітальний ремонт окремих вузлів обладнання теплового вводу житлового будинку по вул. Чкалова, 215</t>
  </si>
  <si>
    <t>ТОВ Спецмонтаж-М</t>
  </si>
  <si>
    <t>вул. Чкалова, 213</t>
  </si>
  <si>
    <t>Капітальний ремонт окремих вузлів обладнання теплового вводу житлового будинку по вул. Чкалова, 213</t>
  </si>
  <si>
    <t>вул. Чкалова, 213А</t>
  </si>
  <si>
    <t>Капітальний ремонт окремих вузлів обладнання теплового вводу житлового будинку по вул. Чкалова, 213А</t>
  </si>
  <si>
    <t>пр. Героїв України, 47А</t>
  </si>
  <si>
    <t>Капітальний ремонт окремих вузлів обладнання теплового вводу житлового будинку по пр. Героїв України, 47А</t>
  </si>
  <si>
    <t>пр. Героїв України, 51</t>
  </si>
  <si>
    <t>Капітальний ремонт окремих вузлів обладнання теплового вводу житлового будинку по пр. Героїв України, 51</t>
  </si>
  <si>
    <t>пр. Героїв України, 49</t>
  </si>
  <si>
    <t>Капітальний ремонт окремих вузлів обладнання теплового вводу житлового будинку по пр. Героїв України, 49</t>
  </si>
  <si>
    <t>пр. Героїв України, 59</t>
  </si>
  <si>
    <t>Капітальний ремонт окремих вузлів обладнання теплового вводу житлового будинку по пр. Героїв України, 59</t>
  </si>
  <si>
    <t>пр. Героїв України, 14</t>
  </si>
  <si>
    <t>Капітальний ремонт окремих вузлів обладнання теплового вводу житлового будинку по пр. Героїв України, 14</t>
  </si>
  <si>
    <t>пр. Героїв України, 47</t>
  </si>
  <si>
    <t>Капітальний ремонт окремих вузлів обладнання теплового вводу житлового будинку по пр. Героїв України, 47</t>
  </si>
  <si>
    <t>пр. Героїв України, 77</t>
  </si>
  <si>
    <t>Капітальний ремонт окремих вузлів обладнання теплового вводу житлового будинку по пр. Героїв України, 77</t>
  </si>
  <si>
    <t>вул. арх. Старова, 3</t>
  </si>
  <si>
    <t>Капітальний ремонт окремих вузлів обладнання теплового вводу житлового будинку по вул. арх. Старова, 3</t>
  </si>
  <si>
    <t>пров. Міжрічний, 2</t>
  </si>
  <si>
    <t>Капітальний ремонт окремих вузлів обладнання теплового вводу житлового будинку по пров. Міжрічний, 2</t>
  </si>
  <si>
    <t>пров. Листопадовий, 2А</t>
  </si>
  <si>
    <t>Капітальний ремонт окремих вузлів обладнання теплового вводу житлового будинку по пров. Листопадовий, 2А</t>
  </si>
  <si>
    <t>вул. Горького, 6</t>
  </si>
  <si>
    <t>Капітальний ремонт окремих вузлів обладнання теплового вводу житлового будинку по вул. Горького, 6</t>
  </si>
  <si>
    <t>вул. Маршала Василевського, 44А</t>
  </si>
  <si>
    <t>Капітальний ремонт окремих вузлів обладнання теплового вводу житлового будинку по вул. Маршала Василевського, 44А</t>
  </si>
  <si>
    <t>вул. 3-я Лінія, 17Б</t>
  </si>
  <si>
    <t>Капітальний ремонт окремих вузлів обладнання теплового вводу житлового будинку по вул. 3-я Лінія, 17Б</t>
  </si>
  <si>
    <t>вул. Велика Морська, 2</t>
  </si>
  <si>
    <t>Капітальний ремонт окремих вузлів обладнання теплового вводу житлового будинку по вул. Велика Морська, 2</t>
  </si>
  <si>
    <t>вул. Ілліча, 51А</t>
  </si>
  <si>
    <t>Капітальний ремонт окремих вузлів обладнання теплового вводу житлового будинку по вул. Ілліча, 51А</t>
  </si>
  <si>
    <t>вул. Ходченко, 58</t>
  </si>
  <si>
    <t>Капітальний ремонт окремих вузлів обладнання теплового вводу житлового будинку по вул. Ходченко, 58</t>
  </si>
  <si>
    <t>вул. Ходченко, 58А</t>
  </si>
  <si>
    <t>Капітальний ремонт окремих вузлів обладнання теплового вводу житлового будинку по вул. Ходченко, 58А</t>
  </si>
  <si>
    <t>вул. Шевченко, 3</t>
  </si>
  <si>
    <t>Капітальний ремонт окремих вузлів обладнання теплового вводу житлового будинку по вул. Шевченко, 3</t>
  </si>
  <si>
    <t>вул. Погранична, 238</t>
  </si>
  <si>
    <t>Капітальний ремонт окремих вузлів обладнання теплового вводу житлового будинку по вул. Погранична, 238</t>
  </si>
  <si>
    <t>вул. Погранична, 248А</t>
  </si>
  <si>
    <t>Капітальний ремонт окремих вузлів обладнання теплового вводу житлового будинку по вул. Погранична, 248А</t>
  </si>
  <si>
    <t>вул. Шкапіна, 74</t>
  </si>
  <si>
    <t>Капітальний ремонт окремих вузлів обладнання теплового вводу житлового будинку по вул. Шкапіна, 74</t>
  </si>
  <si>
    <t>вул. Шкапіна, 78</t>
  </si>
  <si>
    <t>Капітальний ремонт окремих вузлів обладнання теплового вводу житлового будинку по вул. Шкапіна, 78</t>
  </si>
  <si>
    <t>вул. Шкапіна, 89</t>
  </si>
  <si>
    <t>Капітальний ремонт окремих вузлів обладнання теплового вводу житлового будинку по вул. Шкапіна, 89</t>
  </si>
  <si>
    <t>вул. Шкапіна, 95</t>
  </si>
  <si>
    <t>Капітальний ремонт окремих вузлів обладнання теплового вводу житлового будинку по вул. Шкапіна, 95</t>
  </si>
  <si>
    <t>вул. Шкапіна, 99</t>
  </si>
  <si>
    <t>Капітальний ремонт окремих вузлів обладнання теплового вводу житлового будинку по вул. Шкапіна, 99</t>
  </si>
  <si>
    <t>вул. Шкапіна, 101</t>
  </si>
  <si>
    <t>Капітальний ремонт окремих вузлів обладнання теплового вводу житлового будинку по вул. Шкапіна, 101</t>
  </si>
  <si>
    <t>пр. Героїв України, 45</t>
  </si>
  <si>
    <t>Капітальний ремонт окремих вузлів обладнання теплового вводу житлового будинку по пр. Героїв України, 45</t>
  </si>
  <si>
    <t>пр. Героїв України, 73</t>
  </si>
  <si>
    <t>Капітальний ремонт окремих вузлів обладнання теплового вводу житлового будинку по пр. Героїв України, 73</t>
  </si>
  <si>
    <t>пр. Героїв України, 85</t>
  </si>
  <si>
    <t>Капітальний ремонт окремих вузлів обладнання теплового вводу житлового будинку по пр. Героїв України, 85</t>
  </si>
  <si>
    <t>пров. Корабелів, 16А</t>
  </si>
  <si>
    <t>Капітальний ремонт окремих вузлів обладнання теплового вводу житлового будинку по пров. Корабелів, 16А</t>
  </si>
  <si>
    <t>вул. Терасна, 3</t>
  </si>
  <si>
    <t>Капітальний ремонт окремих вузлів обладнання теплового вводу житлового будинку по вул. Терасна, 3</t>
  </si>
  <si>
    <t>вул. Терасна, 7</t>
  </si>
  <si>
    <t>Капітальний ремонт окремих вузлів обладнання теплового вводу житлового будинку по вул. Терасна, 7</t>
  </si>
  <si>
    <t>вул. Чкалова, 215А</t>
  </si>
  <si>
    <t>Капітальний ремонт окремих вузлів обладнання теплового вводу житлового будинку по вул. Чкалова, 215А</t>
  </si>
  <si>
    <t>вул. Чкалова, 215Б</t>
  </si>
  <si>
    <t>Капітальний ремонт окремих вузлів обладнання теплового вводу житлового будинку по вул. Чкалова, 215Б</t>
  </si>
  <si>
    <t>вул. Космонавтів, 124А</t>
  </si>
  <si>
    <t>Капітальний ремонт окремих вузлів обладнання теплового вводу житлового будинку по вул. Космонавтів, 124А</t>
  </si>
  <si>
    <t>вул. 8 Березня, 14А</t>
  </si>
  <si>
    <t>Капітальний ремонт окремих вузлів обладнання теплового вводу житлового будинку по вул. 8 Березня, 14А</t>
  </si>
  <si>
    <t>Корабельний район м. Миколаєва                   (додаток 6)</t>
  </si>
  <si>
    <t>Капітальний ремонт окремих вузлів обладнання індивідуальних лічильників газу для населення (побутових споживачів) в житлових будинках Корабельного району м. Миколаєва</t>
  </si>
  <si>
    <t>Капітальний ремонт окремих вузлів обладнання індивідуальних лічильників газу для населення</t>
  </si>
  <si>
    <t>ПП НП "НІКОІНТЕРМ"</t>
  </si>
  <si>
    <t>Інгульський район м. Миколаєва                                 (додаток 7)</t>
  </si>
  <si>
    <t>Капітальний ремонт окремих вузлів обладнання індивідуальних лічильників газу для населення (побутових споживачів) в житлових будинках Інгульського району м. Миколаєва</t>
  </si>
  <si>
    <t xml:space="preserve">Інгульський та Корабельний райони м. Миколаєва                               </t>
  </si>
  <si>
    <t>Капітальний ремонт окремих вузлів обладнання індивідуальних лічильників газу для населення (побутових споживачів) в житлових будинках Інгульського та Корабельного районів м. Миколаєва</t>
  </si>
  <si>
    <t>вул.Адміральська 15</t>
  </si>
  <si>
    <t>Капітальний ремонт покрівлі по вул.Адміральська 15</t>
  </si>
  <si>
    <t>Капітальний ремонт покрівлі</t>
  </si>
  <si>
    <t>пр. Центральний, 177а</t>
  </si>
  <si>
    <t>Капітальний ремонт покрівлі по пр. Центральний, 177а</t>
  </si>
  <si>
    <t>Горпинич В.В.</t>
  </si>
  <si>
    <t>пр. Центральний, 181</t>
  </si>
  <si>
    <t>Капітальний ремонт покрівлі по пр. Центральний, 181</t>
  </si>
  <si>
    <t xml:space="preserve">ПП "АгроРостБуд"                      </t>
  </si>
  <si>
    <t>вул. 3 Слобідська, 51</t>
  </si>
  <si>
    <t>Капітальний ремонт покрівлі по вул. 3 Слобідська, 51</t>
  </si>
  <si>
    <t xml:space="preserve">ПП "АгроРостБуд"                               </t>
  </si>
  <si>
    <t>вул. Шевченка, 41</t>
  </si>
  <si>
    <t>Капітальний ремонт покрівлі по вул. Шевченка, 41</t>
  </si>
  <si>
    <t xml:space="preserve"> ТОВ "Південьторгмонтаж"</t>
  </si>
  <si>
    <t xml:space="preserve"> вул. Нікольська 9а</t>
  </si>
  <si>
    <t>Капітальний ремонт покрівлі по  вул. Нікольська 9а</t>
  </si>
  <si>
    <t>ТОВ "Південьторгмонтаж"</t>
  </si>
  <si>
    <t>вул. Адм. Макарова, 26</t>
  </si>
  <si>
    <t>Капітальний ремонт покрівлі по вул. Адм. Макарова, 26</t>
  </si>
  <si>
    <t>ТОВ "Мегашталь-строй"</t>
  </si>
  <si>
    <t>вул. Архітектора Старова, 10</t>
  </si>
  <si>
    <t>Капітальний ремонт покрівлі по вул. Архітектора Старова, 10</t>
  </si>
  <si>
    <t>ФОП Міхняєв А.А.</t>
  </si>
  <si>
    <t>вул. Потьомкінська, 141</t>
  </si>
  <si>
    <t>Капітальний ремонт покрівлі по вул. Потьомкінська, 141</t>
  </si>
  <si>
    <t>вул. Чкалова, 82</t>
  </si>
  <si>
    <t>Капітальний ремонт покрівлі по вул. Чкалова, 82</t>
  </si>
  <si>
    <t>ФОП Бучко О.М.</t>
  </si>
  <si>
    <t>вул. Колодязна, 8</t>
  </si>
  <si>
    <t>Капітальний ремонт покрівлі по вул. Колодязна, 8</t>
  </si>
  <si>
    <t>ТОВ БІК "Миколаївінвестбуд"</t>
  </si>
  <si>
    <t>пр. Центральний, 151А</t>
  </si>
  <si>
    <t>Капітальний ремонт покрівлі по пр. Центральний, 151А</t>
  </si>
  <si>
    <t>вул. Чкалова, 86</t>
  </si>
  <si>
    <t>Капітальний ремонт покрівлі по вул. Чкалова, 86</t>
  </si>
  <si>
    <t>вул. Чкалова, 82-А</t>
  </si>
  <si>
    <t>Капітальний ремонт покрівлі по вул. Чкалова, 82-А</t>
  </si>
  <si>
    <t xml:space="preserve"> ТОВ "Декор-Мегабуд"</t>
  </si>
  <si>
    <t xml:space="preserve">пр. Центральний, 96 </t>
  </si>
  <si>
    <t xml:space="preserve">Капітальний ремонт покрівлі по пр. Центральний, 96 </t>
  </si>
  <si>
    <t xml:space="preserve">                 ТОВ "Строй-Тос"                     </t>
  </si>
  <si>
    <t>пр. Центральний, 135</t>
  </si>
  <si>
    <t>Капітальний ремонт покрівлі по пр. Центральний, 135</t>
  </si>
  <si>
    <t>ТОВ "МЕЛИУС"</t>
  </si>
  <si>
    <t>вул.Микитенка 3</t>
  </si>
  <si>
    <t>Капітальний ремонт покрівлі по вул.Микитенка 3</t>
  </si>
  <si>
    <t>пров.Мічуріна 6</t>
  </si>
  <si>
    <t>Капітальний ремонт покрівлі по пров.Мічуріна 6</t>
  </si>
  <si>
    <t>вул. Архитектора Старова , 8б</t>
  </si>
  <si>
    <t>Капітальний ремонт покрівлі по вул. Архитектора Старова , 8б</t>
  </si>
  <si>
    <t>пр. Центральний, 122</t>
  </si>
  <si>
    <t>Капітальний ремонт покрівлі по пр. Центральний, 122</t>
  </si>
  <si>
    <t>пр. Центральний, 138</t>
  </si>
  <si>
    <t>Капітальний ремонт покрівлі по пр. Центральний, 138</t>
  </si>
  <si>
    <t>вул. Колодязна, 17</t>
  </si>
  <si>
    <t>Капітальний ремонт покрівлі по вул. Колодязна, 17</t>
  </si>
  <si>
    <t>вул. Колодязна, 13-а</t>
  </si>
  <si>
    <t>Капітальний ремонт покрівлі по вул. Колодязна, 13-а</t>
  </si>
  <si>
    <t>вул. Колодязна, 14</t>
  </si>
  <si>
    <t>Капітальний ремонт покрівлі по вул. Колодязна, 14</t>
  </si>
  <si>
    <t>Колодязна,15-а</t>
  </si>
  <si>
    <t>Капітальний ремонт покрівлі по Колодязна,15-а</t>
  </si>
  <si>
    <t>вул. Наваринська, 22</t>
  </si>
  <si>
    <t>Капітальний ремонт покрівлі по вул. Наваринська, 22</t>
  </si>
  <si>
    <t>ТОВ "Манах-Никстрой"</t>
  </si>
  <si>
    <t>пл. Комунарів, 2</t>
  </si>
  <si>
    <t>Капітальний ремонт покрівлі по пл. Комунарів, 2</t>
  </si>
  <si>
    <t>вул. Арх. Старова, 6</t>
  </si>
  <si>
    <t>Капітальний ремонт покрівлі по вул. Арх. Старова, 6</t>
  </si>
  <si>
    <t>ТОВ Стройтехнология</t>
  </si>
  <si>
    <t>вул. Колодязна, 10</t>
  </si>
  <si>
    <t>Капітальний ремонт покрівлі по вул. Колодязна, 10</t>
  </si>
  <si>
    <t>пр. Центральний (Леніна), 124-А</t>
  </si>
  <si>
    <t>Капітальний ремонт покрівлі по пр. Центральний (Леніна), 124-А</t>
  </si>
  <si>
    <t>ТОВ "Пік-Гарант"</t>
  </si>
  <si>
    <t>вул. Веселинівська, 60/3</t>
  </si>
  <si>
    <t>Капітальний ремонт покрівлі по вул. Веселинівська, 60/3</t>
  </si>
  <si>
    <t>вул. В. Морська, 43</t>
  </si>
  <si>
    <t>Капітальний ремонт покрівлі по вул. В. Морська, 43</t>
  </si>
  <si>
    <t>пров. Кур'єрський, 9</t>
  </si>
  <si>
    <t>Капітальний ремонт покрівлі по пров. Кур'єрський, 9</t>
  </si>
  <si>
    <t xml:space="preserve">вул. Чкалова, 112 </t>
  </si>
  <si>
    <t xml:space="preserve">Капітальний ремонт покрівлі по вул. Чкалова, 112 </t>
  </si>
  <si>
    <t>вул. Силікатна,265</t>
  </si>
  <si>
    <t>Капітальний ремонт покрівлі по вул. Силікатна,265</t>
  </si>
  <si>
    <t>вул. В.Морська, 2</t>
  </si>
  <si>
    <t>Капітальний ремонт покрівлі по вул. В.Морська, 2</t>
  </si>
  <si>
    <t>вул. Адміральська, 43</t>
  </si>
  <si>
    <t>Капітальний ремонт покрівлі по вул. Адміральська, 43</t>
  </si>
  <si>
    <t>вул. 3 Слобідська, 51Б</t>
  </si>
  <si>
    <t>Капітальний ремонт покрівлі по вул. 3 Слобідська, 51Б</t>
  </si>
  <si>
    <t xml:space="preserve">ПП "АгроРостБуд"                 </t>
  </si>
  <si>
    <t>вул. Садова, 18</t>
  </si>
  <si>
    <t>Капітальний ремонт покрівлі по вул. Садова, 18</t>
  </si>
  <si>
    <t>вул. Лягіна, 29-А</t>
  </si>
  <si>
    <t>Капітальний ремонт покрівлі по вул. Лягіна, 29-А</t>
  </si>
  <si>
    <t>вул. 6 Слобідська (Комсомольська),7</t>
  </si>
  <si>
    <t>Капітальний ремонт покрівлі по вул. 6 Слобідська (Комсомольська),7</t>
  </si>
  <si>
    <t>ТОВ "Будівельно монтажне управління 25"</t>
  </si>
  <si>
    <t>вул. Арх. Старова, 2-Б</t>
  </si>
  <si>
    <t>Капітальний ремонт покрівлі по вул. Арх. Старова, 2-Б</t>
  </si>
  <si>
    <t>вул. Мічуріна, 17А</t>
  </si>
  <si>
    <t>Капітальний ремонт покрівлі по вул. Мічуріна, 17А</t>
  </si>
  <si>
    <t>ТОВ "МИРТА"</t>
  </si>
  <si>
    <t>вул. Потьомкінська, 147</t>
  </si>
  <si>
    <t>Капітальний ремонт покрівлі по вул. Потьомкінська, 147</t>
  </si>
  <si>
    <t>ТОВ Вертикаль-Миколаїв</t>
  </si>
  <si>
    <t>вул. Малко-Тернівська, 75</t>
  </si>
  <si>
    <t>Капітальний ремонт покрівлі по вул. Малко-Тернівська, 75</t>
  </si>
  <si>
    <t>Артилерійська, 10</t>
  </si>
  <si>
    <t>Капітальний ремонт покрівлі по Артилерійська, 10</t>
  </si>
  <si>
    <t xml:space="preserve">         ТОВ "Строй-Тос"                     </t>
  </si>
  <si>
    <t>вул.Заводська, 27/4</t>
  </si>
  <si>
    <t>Капітальний ремонт покрівлі по вул.Заводська, 27/4</t>
  </si>
  <si>
    <t>вул. Заводська, 27/6</t>
  </si>
  <si>
    <t>Капітальний ремонт покрівлі по вул. Заводська, 27/6</t>
  </si>
  <si>
    <t>вул.Громадянська, 42</t>
  </si>
  <si>
    <t>Капітальний ремонт покрівлі по вул.Громадянська, 42</t>
  </si>
  <si>
    <t>ПП "Промстройсервіс-М"</t>
  </si>
  <si>
    <t>пр. Центральний, 22-А</t>
  </si>
  <si>
    <t>Капітальний ремонт покрівлі по пр. Центральний, 22-А</t>
  </si>
  <si>
    <t xml:space="preserve">  ТОВ "СПІК МК"</t>
  </si>
  <si>
    <t>пр. Центральний, 22-Б</t>
  </si>
  <si>
    <t>Капітальний ремонт покрівлі по пр. Центральний, 22-Б</t>
  </si>
  <si>
    <t>вул.Крилова 12/3</t>
  </si>
  <si>
    <t>Капітальний ремонт покрівлі по вул.Крилова 12/3</t>
  </si>
  <si>
    <t>ТОВ "ТЕНДЕРИУМ"</t>
  </si>
  <si>
    <t>вул.Озерна, 33</t>
  </si>
  <si>
    <t>Капітальний ремонт покрівлі по вул.Озерна, 33</t>
  </si>
  <si>
    <t>Лазурна, 30Б</t>
  </si>
  <si>
    <t>Капітальний ремонт покрівлі по Лазурна, 30Б</t>
  </si>
  <si>
    <t>ПП "АгроРостБуд"</t>
  </si>
  <si>
    <t>Лазурна, 30</t>
  </si>
  <si>
    <t>Капітальний ремонт покрівлі по Лазурна, 30</t>
  </si>
  <si>
    <t xml:space="preserve">Лазурная, 4 </t>
  </si>
  <si>
    <t xml:space="preserve">Капітальний ремонт покрівлі по Лазурная, 4 </t>
  </si>
  <si>
    <t>ТОВ "ЕЛІТ БУД-ГАРАНТ"</t>
  </si>
  <si>
    <t>Дачная 7</t>
  </si>
  <si>
    <t>Капітальний ремонт покрівлі по Дачная 7</t>
  </si>
  <si>
    <t>ТОВ "Авалон строй"</t>
  </si>
  <si>
    <t>вул. Ген. Карпенка, 53-А</t>
  </si>
  <si>
    <t>Капітальний ремонт покрівлі по вул. Ген. Карпенка, 53-А</t>
  </si>
  <si>
    <t>ТОВ "Південьбудмонтаж"</t>
  </si>
  <si>
    <t>вул. Озерна,1</t>
  </si>
  <si>
    <t>Капітальний ремонт покрівлі по вул. Озерна,1</t>
  </si>
  <si>
    <t xml:space="preserve"> ТОВ "Югбудстрой"</t>
  </si>
  <si>
    <t>вул. Шосейна, 84</t>
  </si>
  <si>
    <t xml:space="preserve">Капітальний ремонт покрівлі по вул. Шосейна, 84                             </t>
  </si>
  <si>
    <t>ТОВ "Антарес-Буд"</t>
  </si>
  <si>
    <t>вул. Лазурна, 26А</t>
  </si>
  <si>
    <t>Капітальний ремонт покрівлі по вул. Лазурна, 26А</t>
  </si>
  <si>
    <t>пр. Центральний, 28</t>
  </si>
  <si>
    <t>Капітальний ремонт покрівлі по пр. Центральний, 28</t>
  </si>
  <si>
    <t>ТОВ "Івеко-Буд"</t>
  </si>
  <si>
    <t>вул. 3 Поперечна, 20-А</t>
  </si>
  <si>
    <t>Капітальний ремонт покрівлі по вул. 3 Поперечна, 20-А</t>
  </si>
  <si>
    <t>ТОВ "Івеко-буд"</t>
  </si>
  <si>
    <t>вул. Терасна, 5</t>
  </si>
  <si>
    <t>Капітальний ремонт покрівлі по вул. Терасна, 5</t>
  </si>
  <si>
    <t>вул. Озерна, 3</t>
  </si>
  <si>
    <t>Капітальний ремонт покрівлі по вул. Озерна, 3</t>
  </si>
  <si>
    <t>вул. 8 Березня, 69</t>
  </si>
  <si>
    <t>Капітальний ремонт покрівлі по вул. 8 Березня, 69</t>
  </si>
  <si>
    <t>вул. Погранична, 150 корп.9</t>
  </si>
  <si>
    <t>Капітальний ремонт покрівлі по вул. Погранична, 150 корп.9</t>
  </si>
  <si>
    <t>вул. Погранична, 150 корп.6</t>
  </si>
  <si>
    <t>Капітальний ремонт покрівлі по вул. Погранична, 150 корп.6</t>
  </si>
  <si>
    <t xml:space="preserve"> ТОВ "ЕЛІТ БУД-ГАРАНТ"</t>
  </si>
  <si>
    <t>вул. Погранична, 43</t>
  </si>
  <si>
    <t>Капітальний ремонт покрівлі по вул. Погранична, 43</t>
  </si>
  <si>
    <t xml:space="preserve"> ТОВ "ТАНХА"</t>
  </si>
  <si>
    <t>вул. Январьова, 28</t>
  </si>
  <si>
    <t>Капітальний ремонт покрівлі по вул. Январьова, 28</t>
  </si>
  <si>
    <t>ТОВ "Стройгарант"</t>
  </si>
  <si>
    <t>вул.Миколаївська,8А</t>
  </si>
  <si>
    <t>Капітальний ремонт покрівлі по вул.Миколаївська,8А</t>
  </si>
  <si>
    <t xml:space="preserve">ТОВ "Злата Буд-М" </t>
  </si>
  <si>
    <t>вул.1 Лінія,25</t>
  </si>
  <si>
    <t>Капітальний ремонт покрівлі по вул.1 Лінія,25</t>
  </si>
  <si>
    <t>вул. Передова, 52-б</t>
  </si>
  <si>
    <t>Капітальний ремонт покрівлі по вул. Передова, 52-б</t>
  </si>
  <si>
    <t>вул. Олійника, 1</t>
  </si>
  <si>
    <t>Капітальний ремонт покрівлі по вул. Олійника, 1</t>
  </si>
  <si>
    <t>вул. Олійника, 3-а</t>
  </si>
  <si>
    <t>Капітальний ремонт покрівлі по вул. Олійника, 3-а</t>
  </si>
  <si>
    <t>пров.Південний, 30</t>
  </si>
  <si>
    <t>Капітальний ремонт покрівлі по пров.Південний, 30</t>
  </si>
  <si>
    <t xml:space="preserve">ТОВ "Івеко-Буд" </t>
  </si>
  <si>
    <t>просп.Богоявленський, 6</t>
  </si>
  <si>
    <t>Капітальний ремонт покрівлі по просп.Богоявленський, 6</t>
  </si>
  <si>
    <t>просп.Богоявленський, 8</t>
  </si>
  <si>
    <t>Капітальний ремонт покрівлі по просп.Богоявленський, 8</t>
  </si>
  <si>
    <t>просп.Богоявленський, 20</t>
  </si>
  <si>
    <t>Капітальний ремонт покрівлі по просп.Богоявленський, 20</t>
  </si>
  <si>
    <t>вул. Будівельників, 18В</t>
  </si>
  <si>
    <t>Капітальний ремонт покрівлі по вул. Будівельників, 18В</t>
  </si>
  <si>
    <t>вул. Електронна 68</t>
  </si>
  <si>
    <t>Капітальний ремонт покрівлі по вул. Електронна 68</t>
  </si>
  <si>
    <t>ФОП Кописов О.К.</t>
  </si>
  <si>
    <t>вул. Вінграновского, 56</t>
  </si>
  <si>
    <t>Капітальний ремонт покрівлі по вул. Вінграновского, 56</t>
  </si>
  <si>
    <t>вул. Вінграновского, 45</t>
  </si>
  <si>
    <t>Капітальний ремонт покрівлі по вул. Вінграновского, 45</t>
  </si>
  <si>
    <t>вул. Космонавтов, 96</t>
  </si>
  <si>
    <t>Капітальний ремонт покрівлі по вул. Космонавтов, 96</t>
  </si>
  <si>
    <t>пр. Миру,  25а</t>
  </si>
  <si>
    <t>Капітальний ремонт покрівлі по пр. Миру,  25а</t>
  </si>
  <si>
    <t>вул. Космонавтів, 138Г</t>
  </si>
  <si>
    <t>Капітальний ремонт покрівлі по вул. Космонавтів, 138Г</t>
  </si>
  <si>
    <t xml:space="preserve">ТОВ "Автобіолюкс" </t>
  </si>
  <si>
    <t>вул. Космонавтів, 148-б</t>
  </si>
  <si>
    <t>Капітальний ремонт покрівлі по вул. Космонавтів, 148-б</t>
  </si>
  <si>
    <t>вул. Космонавтів, 148-г</t>
  </si>
  <si>
    <t>Капітальний ремонт покрівлі по вул. Космонавтів, 148-г</t>
  </si>
  <si>
    <t>вул. Космонавтів 57</t>
  </si>
  <si>
    <t>Капітальний ремонт покрівлі по вул. Космонавтів 57</t>
  </si>
  <si>
    <t>ТОВ "ФАСАД-ЦЕНТР"</t>
  </si>
  <si>
    <t>вул. Передова, 52-д</t>
  </si>
  <si>
    <t>Капітальний ремонт покрівлі по вул. Передова, 52-д</t>
  </si>
  <si>
    <t>ПП "Ністра-Ю"</t>
  </si>
  <si>
    <t>вул. Театральна, 25-а</t>
  </si>
  <si>
    <t>Капітальний ремонт покрівлі по вул. Театральна, 25-а</t>
  </si>
  <si>
    <t>вул. Миколаївська, 26</t>
  </si>
  <si>
    <t>Капітальний ремонт покрівлі по вул. Миколаївська, 26</t>
  </si>
  <si>
    <t>вул. Театральна (Васляєва), 51</t>
  </si>
  <si>
    <t>Капітальний ремонт покрівлі по вул. Театральна (Васляєва), 51</t>
  </si>
  <si>
    <t>ТОВ "КСК Груп"</t>
  </si>
  <si>
    <t>вул. Космонавтів, 77-А</t>
  </si>
  <si>
    <t>Капітальний ремонт покрівлі по вул. Космонавтів, 77-А</t>
  </si>
  <si>
    <t>вул. Олійника, 32</t>
  </si>
  <si>
    <t>Капітальний ремонт покрівлі по вул. Олійника, 32</t>
  </si>
  <si>
    <t xml:space="preserve"> ТОВ "СПІК МК"</t>
  </si>
  <si>
    <t>вул. 1 Лінія, 1</t>
  </si>
  <si>
    <t>Капітальний ремонт покрівлі по вул. 1 Лінія, 1</t>
  </si>
  <si>
    <t xml:space="preserve">вул. Космонавтів, 136 </t>
  </si>
  <si>
    <t xml:space="preserve">Капітальний ремонт покрівлі по вул. Космонавтів, 136 </t>
  </si>
  <si>
    <t xml:space="preserve"> ФОП Коровій Є.Л.</t>
  </si>
  <si>
    <t>пр. Богоявленський, 39</t>
  </si>
  <si>
    <t>Капітальний ремонт покрівлі по пр. Богоявленський, 39</t>
  </si>
  <si>
    <t>ТОВ "ДІ КОР-БУД"</t>
  </si>
  <si>
    <t>пр. Миру, 44</t>
  </si>
  <si>
    <t>Капітальний ремонт покрівлі по пр. Миру, 44</t>
  </si>
  <si>
    <t>вул. Айвазовського, 11в</t>
  </si>
  <si>
    <t>Капітальний ремонт покрівлі по вул. Айвазовського, 11в</t>
  </si>
  <si>
    <t>аул. О. Ольжича, 1Б</t>
  </si>
  <si>
    <t>Капітальний ремонт покрівлі по аул. О. Ольжича, 1Б</t>
  </si>
  <si>
    <t>вул. О. Ольжича, 1в</t>
  </si>
  <si>
    <t>Капітальний ремонт покрівлі по вул. О. Ольжича, 1в</t>
  </si>
  <si>
    <t>вул. Вокзальна, 61</t>
  </si>
  <si>
    <t>Капітальний ремонт покрівлі по вул. Вокзальна, 61</t>
  </si>
  <si>
    <t>вул. Знаменська, 47</t>
  </si>
  <si>
    <t>Капітальний ремонт покрівлі по вул. Знаменська, 47</t>
  </si>
  <si>
    <t>пр. Корабелів, 10-А  (п. 1-3.)</t>
  </si>
  <si>
    <t>Капітальний ремонт покрівлі по пр. Корабелів, 10-А  (п. 1-3.)</t>
  </si>
  <si>
    <t>ТОВ "БК "Миколаївміськбуд"</t>
  </si>
  <si>
    <t>вул. Вокзальна, 59</t>
  </si>
  <si>
    <t>Капітальний ремонт покрівлі по вул. Вокзальна, 59</t>
  </si>
  <si>
    <t>пр.Богоявленський, 314/2</t>
  </si>
  <si>
    <t>Капітальний ремонт покрівлі по пр.Богоявленський, 314/2</t>
  </si>
  <si>
    <t>вул. Глинки, 7</t>
  </si>
  <si>
    <t>Капітальний ремонт покрівлі по вул. Глинки, 7</t>
  </si>
  <si>
    <t>пр. Корабелів, 18-А</t>
  </si>
  <si>
    <t>Капітальний ремонт покрівлі по пр. Корабелів, 18-А</t>
  </si>
  <si>
    <t>вул. Океанівська, 38</t>
  </si>
  <si>
    <t>Капітальний ремонт покрівлі по вул. Океанівська, 38</t>
  </si>
  <si>
    <t>вул.В.Морська 17а</t>
  </si>
  <si>
    <t>Капітальний ремонт покрівлі по вул.В.Морська 17а</t>
  </si>
  <si>
    <t>Виготовлення ПКД та проходження експертизи</t>
  </si>
  <si>
    <t>вул. В. Морська, 65</t>
  </si>
  <si>
    <t>Капітальний ремонт покрівлі по вул. В. Морська, 65</t>
  </si>
  <si>
    <t>ФОП Ігнатєва Ю.О.</t>
  </si>
  <si>
    <t>вул. Безіменна,101</t>
  </si>
  <si>
    <t>Капітальний ремонт покрівлі по вул. Безіменна,101</t>
  </si>
  <si>
    <t>ФОП Рудзік Р.Д.</t>
  </si>
  <si>
    <t>вул.Заводська, 2Г</t>
  </si>
  <si>
    <t>Капітальний ремонт покрівлі по вул.Заводська, 2Г</t>
  </si>
  <si>
    <t>вул. Озерна, 37</t>
  </si>
  <si>
    <t>Капітальний ремонт покрівлі по вул. Озерна, 37</t>
  </si>
  <si>
    <t>Лазурная, 10Б</t>
  </si>
  <si>
    <t>Капітальний ремонт покрівлі по Лазурная, 10Б</t>
  </si>
  <si>
    <t>ФОБ Бойко М.Д.</t>
  </si>
  <si>
    <t>вул. Сінна,44</t>
  </si>
  <si>
    <t>Капітальний ремонт покрівлі по вул. Сінна,44</t>
  </si>
  <si>
    <t>вул. Заводська, 1/1</t>
  </si>
  <si>
    <t>Капітальний ремонт покрівлі по вул. Заводська, 1/1</t>
  </si>
  <si>
    <t>вул. Погранична, 69</t>
  </si>
  <si>
    <t>Капітальний ремонт покрівлі по вул. Погранична, 69</t>
  </si>
  <si>
    <t>Технічне обстеження конструкцій покрівлі</t>
  </si>
  <si>
    <t xml:space="preserve">ФОП Павлінов, ТОВ Науково-дослідний центр "Будівельних конструкцій" </t>
  </si>
  <si>
    <t>вул. Ген. Карпенка, 55</t>
  </si>
  <si>
    <t>Капітальний ремонт покрівлі по вул. Ген. Карпенка, 55</t>
  </si>
  <si>
    <t>ТОВ "Еталон-Профстрой"</t>
  </si>
  <si>
    <t>вул. Ген. Карпенка, 51</t>
  </si>
  <si>
    <t>Капітальний ремонт покрівлі по вул. Ген. Карпенка, 51</t>
  </si>
  <si>
    <t>вул.Громадянська, 44</t>
  </si>
  <si>
    <t>Капітальний ремонт покрівлі по вул.Громадянська, 44</t>
  </si>
  <si>
    <t>вул. Садова, 46/5</t>
  </si>
  <si>
    <t>Капітальний ремонт покрівлі по вул. Садова, 46/5</t>
  </si>
  <si>
    <t xml:space="preserve">ТОВ АБК "Завтра" </t>
  </si>
  <si>
    <t>вул. Садова, 46/6</t>
  </si>
  <si>
    <t>Капітальний ремонт покрівлі по вул. Садова, 46/6</t>
  </si>
  <si>
    <t>пр.Миру, 3</t>
  </si>
  <si>
    <t>Капітальний ремонт покрівлі по пр.Миру, 3</t>
  </si>
  <si>
    <t>просп.Богоявленський, 18</t>
  </si>
  <si>
    <t>Капітальний ремонт покрівлі по просп.Богоявленський, 18</t>
  </si>
  <si>
    <t>вул. В.Чорновола ,13</t>
  </si>
  <si>
    <t>Капітальний ремонт покрівлі по вул. В.Чорновола ,13</t>
  </si>
  <si>
    <t>вул. В.Чорновола,15</t>
  </si>
  <si>
    <t>Капітальний ремонт покрівлі по вул. В.Чорновола,15</t>
  </si>
  <si>
    <t>пров. Полярний 2-а</t>
  </si>
  <si>
    <t>Капітальний ремонт покрівлі по пров. Полярний 2-а</t>
  </si>
  <si>
    <t>ТОВ "Градбуд-ГБ"</t>
  </si>
  <si>
    <t>пров. Полярний 2-Б</t>
  </si>
  <si>
    <t>Капітальний ремонт покрівлі по пров. Полярний 2-Б</t>
  </si>
  <si>
    <t>пр. Богоявленский, 49</t>
  </si>
  <si>
    <t>Капітальний ремонт покрівлі по пр. Богоявленский, 49</t>
  </si>
  <si>
    <t>вул. Південна, 52 (1-4 п., 5-7 п.)</t>
  </si>
  <si>
    <t>Капітальний ремонт покрівлі по вул. Південна, 52 (1-4 п., 5-7 п.)</t>
  </si>
  <si>
    <t>ФОП Григоренко А.В.</t>
  </si>
  <si>
    <t>вул. 28 Армії, 15</t>
  </si>
  <si>
    <t>Капітальний ремонт покрівлі по вул. 28 Армії, 15</t>
  </si>
  <si>
    <t>вул. Нагірна,11</t>
  </si>
  <si>
    <t>Капітальний ремонт покрівлі по вул. Нагірна,11</t>
  </si>
  <si>
    <t>вул. Вінграновського, 39</t>
  </si>
  <si>
    <t>Капітальний ремонт покрівлі по вул. Вінграновського, 39</t>
  </si>
  <si>
    <t>вул.Миколаївська,4 А</t>
  </si>
  <si>
    <t>Капітальний ремонт покрівлі по вул.Миколаївська,4 А</t>
  </si>
  <si>
    <t xml:space="preserve">вул. Райдужна,  53 </t>
  </si>
  <si>
    <t xml:space="preserve">Капітальний ремонт покрівлі по вул. Райдужна,  53 </t>
  </si>
  <si>
    <t>вул. Райдужна 51</t>
  </si>
  <si>
    <t>Капітальний ремонт покрівлі по вул. Райдужна 51</t>
  </si>
  <si>
    <t>пр Героїв України, 65</t>
  </si>
  <si>
    <t>Капітальний ремонт покрівлі по пр Героїв України, 65</t>
  </si>
  <si>
    <t>ФОП Новіков О.П.</t>
  </si>
  <si>
    <t>вул. Адміральська, 12</t>
  </si>
  <si>
    <t>Капітальний ремонт покрівлі по вул. Адміральська, 12</t>
  </si>
  <si>
    <t>ТОВ "Еталон Профстрой"</t>
  </si>
  <si>
    <t>пр. Центральний, 159</t>
  </si>
  <si>
    <t>Капітальний ремонт покрівлі по пр. Центральний, 159</t>
  </si>
  <si>
    <t>вул. Московська, 4-А</t>
  </si>
  <si>
    <t>Капітальний ремонт покрівлі по вул. Московська, 4-А</t>
  </si>
  <si>
    <t>ФОП Чечуй С.В.</t>
  </si>
  <si>
    <t>пр. Героїв України, 19 (1-2 п.)</t>
  </si>
  <si>
    <t>Капітальний ремонт покрівлі по пр. Героїв України, 19 (1-2 п.)</t>
  </si>
  <si>
    <t>пр. Центральний, 185-А</t>
  </si>
  <si>
    <t>Капітальний ремонт покрівлі по пр. Центральний, 185-А</t>
  </si>
  <si>
    <t>ТОВ "Н.Проект-Тайм</t>
  </si>
  <si>
    <t>Капітальний ремонт покрівлі по вул. Колодязна, 4</t>
  </si>
  <si>
    <t>ФОП Нуждов П.А</t>
  </si>
  <si>
    <t xml:space="preserve">пр. Героїв України, 13-А </t>
  </si>
  <si>
    <t xml:space="preserve">Капітальний ремонт покрівлі по пр. Героїв України, 13-А </t>
  </si>
  <si>
    <t xml:space="preserve">вул. Адм. Макарова, 5 </t>
  </si>
  <si>
    <t xml:space="preserve">Капітальний ремонт покрівлі по вул. Адм. Макарова, 5 </t>
  </si>
  <si>
    <t>ФОП Павлінов</t>
  </si>
  <si>
    <t xml:space="preserve">пр. Центральний, 23 </t>
  </si>
  <si>
    <t xml:space="preserve">Капітальний ремонт покрівлі по пр. Центральний, 23 </t>
  </si>
  <si>
    <t>провул. Київський, 2</t>
  </si>
  <si>
    <t>Капітальний ремонт покрівлі по провул. Київський, 2</t>
  </si>
  <si>
    <t>вул. Чкалова, 99</t>
  </si>
  <si>
    <t>Капітальний ремонт покрівлі по вул. Чкалова, 99</t>
  </si>
  <si>
    <t>пр. Центральний, 24</t>
  </si>
  <si>
    <t>Капітальний ремонт покрівлі по пр. Центральний, 24</t>
  </si>
  <si>
    <t>вул. Заводська, 13/3</t>
  </si>
  <si>
    <t>Капітальний ремонт покрівлі по вул. Заводська, 13/3</t>
  </si>
  <si>
    <t>вул. Заводська, 13/2</t>
  </si>
  <si>
    <t>Капітальний ремонт покрівлі по вул. Заводська, 13/2</t>
  </si>
  <si>
    <t>вул. Бузника, 4</t>
  </si>
  <si>
    <t>Капітальний ремонт покрівлі по вул. Бузника, 4</t>
  </si>
  <si>
    <t>вул. Крилова, 40/1</t>
  </si>
  <si>
    <t>Капітальний ремонт покрівлі по вул. Крилова, 40/1</t>
  </si>
  <si>
    <t>вул. Крилова,15</t>
  </si>
  <si>
    <t>Капітальний ремонт покрівлі по вул. Крилова,15</t>
  </si>
  <si>
    <t>вул. Миколаївська, 19А</t>
  </si>
  <si>
    <t>Капітальний ремонт покрівлі по вул. Миколаївська, 19А</t>
  </si>
  <si>
    <t xml:space="preserve">ФОП Ігнатєва Ю.О. </t>
  </si>
  <si>
    <t>вул. Космонавтів, 73</t>
  </si>
  <si>
    <t>Капітальний ремонт покрівлі по вул. Космонавтів, 73</t>
  </si>
  <si>
    <t>пр. Богоявленський, 285</t>
  </si>
  <si>
    <t>Капітальний ремонт покрівлі по пр. Богоявленський (Жовтневий) 285</t>
  </si>
  <si>
    <t>вул. Олійника, 38</t>
  </si>
  <si>
    <t>Капітальний ремонт покрівлі по вул. Олійника, 38</t>
  </si>
  <si>
    <t>вул. Миколаївська, 11</t>
  </si>
  <si>
    <t>Капітальний ремонт покрівлі по вул. Миколаївська, 11</t>
  </si>
  <si>
    <t>вул. Лазурна, 50, 50А</t>
  </si>
  <si>
    <t>Капітальний ремонт покрівлі по вул. Лазурна, 50, 50А</t>
  </si>
  <si>
    <t xml:space="preserve">вул. Чкалова, 60 </t>
  </si>
  <si>
    <t xml:space="preserve">Капітальний ремонт покрівлі по вул. Чкалова, 60 </t>
  </si>
  <si>
    <t>ТОВ "Будтехнологія"</t>
  </si>
  <si>
    <t>вул. Чкалова, 85</t>
  </si>
  <si>
    <t>Капітальний ремонт покрівлі по вул. Чкалова, 85</t>
  </si>
  <si>
    <t>вул. Декабристів, 21</t>
  </si>
  <si>
    <t>Капітальний ремонт покрівлі по вул. Декабристів, 21</t>
  </si>
  <si>
    <t>пров. Парусний, 7А</t>
  </si>
  <si>
    <t>Капітальний ремонт покрівлі по пров. Парусний, 7А</t>
  </si>
  <si>
    <t>вул. Адм. Макарова, 14</t>
  </si>
  <si>
    <t>Капітальний ремонт покрівлі по вул. Адм. Макарова, 14</t>
  </si>
  <si>
    <t>вул. Арх. Старова, 4-Е</t>
  </si>
  <si>
    <t>Капітальний ремонт покрівлі по вул. Арх. Старова, 4-Е</t>
  </si>
  <si>
    <t>вул. 8 Березня, 12</t>
  </si>
  <si>
    <t>Капітальний ремонт покрівлі по вул. 8 Березня, 12</t>
  </si>
  <si>
    <t>ТОВ "Ремтех"</t>
  </si>
  <si>
    <t>вул. Образцова, 4-А</t>
  </si>
  <si>
    <t>Капітальний ремонт покрівлі по вул. Образцова, 4-А</t>
  </si>
  <si>
    <t>вул. Чкалова, 78  (п.1, 4)</t>
  </si>
  <si>
    <t>Капітальний ремонт покрівлі по вул. Чкалова, 78  (п.1, 4)</t>
  </si>
  <si>
    <t>ТОВ "Ивеста"</t>
  </si>
  <si>
    <t>вул. Шосейна (Фрунзе), 46</t>
  </si>
  <si>
    <t>Капітальний ремонт покрівлі по вул. Шосейна (Фрунзе), 46</t>
  </si>
  <si>
    <t>вул. Лазурна, 34</t>
  </si>
  <si>
    <t>Капітальний ремонт покрівлі по вул. Лазурна, 34</t>
  </si>
  <si>
    <t>вул. Лазурна, 36</t>
  </si>
  <si>
    <t>Капітальний ремонт покрівлі по вул. Лазурна, 36</t>
  </si>
  <si>
    <t>вул. Лазурна, 42</t>
  </si>
  <si>
    <t>Капітальний ремонт покрівлі по вул. Лазурна, 42</t>
  </si>
  <si>
    <t xml:space="preserve">ТОВ "Росмакс-Сервіс" </t>
  </si>
  <si>
    <t>вул. 1 Лінія, 15</t>
  </si>
  <si>
    <t>Капітальний ремонт покрівлі по вул. 1 Лінія, 15</t>
  </si>
  <si>
    <t xml:space="preserve">ТОВ "БК "Миколаївміськбуд" </t>
  </si>
  <si>
    <t>вул. 12 Поздовжня, 42</t>
  </si>
  <si>
    <t>Капітальний ремонт покрівлі по вул. 12 Поздовжня, 42</t>
  </si>
  <si>
    <t>вул. Чайковського, 31</t>
  </si>
  <si>
    <t>Капітальний ремонт покрівлі по вул. Чайковського, 31</t>
  </si>
  <si>
    <t>ТОВ "СПІК МК"</t>
  </si>
  <si>
    <t>пр. Богоявленський, 18/1</t>
  </si>
  <si>
    <t>Капітальний ремонт покрівлі по пр. Богоявленський, 18/1</t>
  </si>
  <si>
    <t>ТОВ "БК "Базіс"</t>
  </si>
  <si>
    <t>пр. Богоявленский, 323/2</t>
  </si>
  <si>
    <t>Капітальний ремонт покрівлі по пр. Богоявленский, 323/2</t>
  </si>
  <si>
    <t>ТОВ "Будтехнологія МК"</t>
  </si>
  <si>
    <t>вул. Севастопольська, 13</t>
  </si>
  <si>
    <t>Капітальний ремонт будинку по вул. Севастопольська, 13</t>
  </si>
  <si>
    <t>Капітальний ремонт будинку (покрівля, фасад, перекриття, вимощення, комунікації)</t>
  </si>
  <si>
    <t>вул. Севастопольська, 3</t>
  </si>
  <si>
    <t xml:space="preserve">Капітальний ремонт  будинку (прибудова, сходи, фасад) по вул. Севастопольська, 3 </t>
  </si>
  <si>
    <t>Капітальний ремонт  будинку (прибудова, сходи, фасад)</t>
  </si>
  <si>
    <t>ТОВ Південьторгмонтаж</t>
  </si>
  <si>
    <t>пр. Героїв України, 12</t>
  </si>
  <si>
    <t>Капітальний ремонт систем водопостачання та водовідведення, вимощення по пр. Героїв України, 12</t>
  </si>
  <si>
    <t>Капітальний ремонт систем водопостачання та водовідведення, вимощення</t>
  </si>
  <si>
    <t>ТОВ "Строй-Тос"</t>
  </si>
  <si>
    <t>вул.В.Морська, 11</t>
  </si>
  <si>
    <t xml:space="preserve">Капітальний ремонт будинку по вул.В.Морська, 11 </t>
  </si>
  <si>
    <t>Капітальний ремонт будинку</t>
  </si>
  <si>
    <t>ТОВ "Вертикаль-Миколаїв"</t>
  </si>
  <si>
    <t>вул. Архітектора Старова, 4</t>
  </si>
  <si>
    <t>Капітальний ремонт з заміни вікон сходових клітин по вул. Архітектора Старова, 4</t>
  </si>
  <si>
    <t>Капітальний ремонт з заміни вікон сходових клітин</t>
  </si>
  <si>
    <t>ТОВ "Сатурн-Ескорт"</t>
  </si>
  <si>
    <t>пр. Героїв України, 93А</t>
  </si>
  <si>
    <t>Капітальний ремонт з заміни вікон сходових клітин по пр. Героїв України, 93А</t>
  </si>
  <si>
    <t>пр. Героїв України, 13А</t>
  </si>
  <si>
    <t>Капітальний ремонт з заміни вікон сходових клітин по пр. Героїв України, 13А</t>
  </si>
  <si>
    <t>пр. Героїв України, 16</t>
  </si>
  <si>
    <t>Капітальний ремонт з заміни вікон сходових клітин по пр. Героїв України, 16</t>
  </si>
  <si>
    <t>пр. Героїв України, 18</t>
  </si>
  <si>
    <t>Капітальний ремонт з заміни вікон сходових клітин по пр. Героїв України, 18</t>
  </si>
  <si>
    <t>пр. Героїв України, 15 А</t>
  </si>
  <si>
    <t>Капітальний ремонт з заміни вікон сходових клітин по пр. Героїв України, 15А</t>
  </si>
  <si>
    <t>Завершення ремонту із заміни вікон сходових клітин (откоси)</t>
  </si>
  <si>
    <t>ТОВ "Стеклосоюз"</t>
  </si>
  <si>
    <t>пр. Героїв України, 15 Б</t>
  </si>
  <si>
    <t>Капітальний ремонт з заміни вікон сходових клітин по пр. Героїв України, 15Б</t>
  </si>
  <si>
    <t>пр. Героїв України, 15 В</t>
  </si>
  <si>
    <t>Капітальний ремонт з заміни вікон сходових клітин по пр. Героїв України, 15В</t>
  </si>
  <si>
    <t>пр. Героїв України, 15 Г</t>
  </si>
  <si>
    <t>Капітальний ремонт з заміни вікон сходових клітин по пр. Героїв України, 15Г</t>
  </si>
  <si>
    <t>пр. Героїв України, 17</t>
  </si>
  <si>
    <t>Капітальний ремонт з заміни вікон сходових клітин по пр. Героїв України, 17</t>
  </si>
  <si>
    <t>пр. Героїв України, 19</t>
  </si>
  <si>
    <t>Капітальний ремонт з заміни вікон сходових клітин по пр. Героїв України, 19</t>
  </si>
  <si>
    <t>пр. Героїв України, 67</t>
  </si>
  <si>
    <t>Капітальний ремонт з заміни вікон сходових клітин по пр. Героїв України, 67</t>
  </si>
  <si>
    <t>пр. Героїв України, 21</t>
  </si>
  <si>
    <t>Капітальний ремонт з заміни вікон сходових клітин по пр. Героїв України, 21</t>
  </si>
  <si>
    <t>пр. Героїв України, 20Б</t>
  </si>
  <si>
    <t>Капітальний ремонт з заміни вікон сходових клітин по пр. Героїв України, 20Б</t>
  </si>
  <si>
    <t>пр. Героїв України, 20В</t>
  </si>
  <si>
    <t>Капітальний ремонт з заміни вікон сходових клітин по пр. Героїв України, 20В</t>
  </si>
  <si>
    <t>пр. Героїв України, 20</t>
  </si>
  <si>
    <t>Капітальний ремонт з заміни вікон сходових клітин по пр. Героїв України, 20</t>
  </si>
  <si>
    <t>пр. Героїв України, 20 Г</t>
  </si>
  <si>
    <t>Капітальний ремонт з заміни вікон сходових клітин по пр. Героїв України, 20Г</t>
  </si>
  <si>
    <t>вул. Гайдара, 6</t>
  </si>
  <si>
    <t>Капітальний ремонт з заміни вікон сходових клітин по вул. Гайдара, 6</t>
  </si>
  <si>
    <t>Капітальний ремонт з заміни вікон сходових клітин по вул. Архітектора Старова, 8б</t>
  </si>
  <si>
    <t>Капітальний ремонт з заміни вікон сходових клітин по пр. Героїв України, 6</t>
  </si>
  <si>
    <t>Капітальний ремонт з заміни вікон сходових клітин по пр. Героїв України, 14</t>
  </si>
  <si>
    <t>пр. Героїв України, 20А</t>
  </si>
  <si>
    <t>Капітальний ремонт з заміни вікон сходових клітин по пр. Героїв України, 20А</t>
  </si>
  <si>
    <t>Капітальний ремонт з заміни вікон сходових клітин по пр. Героїв України, 12</t>
  </si>
  <si>
    <t>пр. Героїв України, 23/1</t>
  </si>
  <si>
    <t>Капітальний ремонт з заміни вікон сходових клітин по пр. Героїв України, 23/1</t>
  </si>
  <si>
    <t>пр. Героїв України, 63</t>
  </si>
  <si>
    <t>Капітальний ремонт з заміни вікон сходових клітин по пр. Героїв України,63</t>
  </si>
  <si>
    <t>пр. Героїв України, 93</t>
  </si>
  <si>
    <t>Капітальний ремонт з заміни вікон сходових клітин по пр. Героїв України,93</t>
  </si>
  <si>
    <t>пр. Героїв України, 10</t>
  </si>
  <si>
    <t>Капітальний ремонт з заміни вікон сходових клітин по пр. Героїв України,10</t>
  </si>
  <si>
    <t>пр. Героїв України, 8</t>
  </si>
  <si>
    <t>Капітальний ремонт з заміни вікон сходових клітин по пр. Героїв України,8</t>
  </si>
  <si>
    <t>вул. Архитектора Старова , 3</t>
  </si>
  <si>
    <t>Капітальний ремонт перекриття по вул. Арх.Старова, 3</t>
  </si>
  <si>
    <t>вул. Архитектора Старова , 2 В</t>
  </si>
  <si>
    <t>Капітальний ремонт перекриття по вул. Арх.Старова, 2В</t>
  </si>
  <si>
    <t>вул. Архитектора Старова , 2 А</t>
  </si>
  <si>
    <t>Капітальний ремонт перекриття по вул. Арх.Старова, 2А</t>
  </si>
  <si>
    <t>вул. Заводська, 1 корп.2</t>
  </si>
  <si>
    <t xml:space="preserve">Капітальний ремонт будинку (перекриття) по вул. Заводська, 1 корп.2 </t>
  </si>
  <si>
    <t>Капітальний ремонт будинку (перекриття)</t>
  </si>
  <si>
    <t>пр.Богоявленський, 309</t>
  </si>
  <si>
    <t>Капітальний ремонт покрівлі (перекриття) по пр. Богоявленському, 309</t>
  </si>
  <si>
    <t>Капітальний ремонт покрівлі (перекриття)</t>
  </si>
  <si>
    <t>ТОВ " СтройМирИндастриз"</t>
  </si>
  <si>
    <t xml:space="preserve">вул. Арх.Старова, 12 </t>
  </si>
  <si>
    <t xml:space="preserve">Капітальний ремонт перекриття по вул. Арх.Старова, 12 </t>
  </si>
  <si>
    <t>Капітальний ремонт перекриття</t>
  </si>
  <si>
    <t>ТОВ "Мегаград ЛТД"</t>
  </si>
  <si>
    <t>пр. Героїв України, 97Б</t>
  </si>
  <si>
    <t>Капітальний ремонт із заміни вікон сходових клітин в житловому будинку по пр. Героїв України, 97Б</t>
  </si>
  <si>
    <t xml:space="preserve">Капітальний ремонт із заміни вікон сходових клітин в житловових  будинках </t>
  </si>
  <si>
    <t>вул. Колодязна, 3</t>
  </si>
  <si>
    <t>Капітальний ремонт із заміни вікон сходових клітин в житловому будинку по вул. Колодязна, 3</t>
  </si>
  <si>
    <t xml:space="preserve">Капітальний ремонт із заміни вікон сходових клітин в житловому будинку по </t>
  </si>
  <si>
    <t>вул. Колодязна, 5А</t>
  </si>
  <si>
    <t>Капітальний ремонт із заміни вікон сходових клітин в житловому будинку по вул. Колодязна, 5А</t>
  </si>
  <si>
    <t>вул. Колодязна, 18</t>
  </si>
  <si>
    <t>Капітальний ремонт із заміни вікон сходових клітин в житловому будинку по вул. Колодязна, 18</t>
  </si>
  <si>
    <t>вул. Колодязна, 35А</t>
  </si>
  <si>
    <t>Капітальний ремонт із заміни вікон сходових клітин в житловому будинку по вул. Колодязна, 35А</t>
  </si>
  <si>
    <t>Капітальний ремонт із заміни вікон сходових клітин в житловому будинку по пров. Парусний, 7А</t>
  </si>
  <si>
    <t>пров. Парусний, 9Б</t>
  </si>
  <si>
    <t>Капітальний ремонт із заміни вікон сходових клітин в житловому будинку по пров. Парусний, 9Б</t>
  </si>
  <si>
    <t>пров. Парусний, 5</t>
  </si>
  <si>
    <t>Капітальний ремонт із заміни вікон сходових клітин в житловому будинку по пров. Парусний, 5</t>
  </si>
  <si>
    <t>пров. Парусний, 11А</t>
  </si>
  <si>
    <t>Капітальний ремонт із заміни вікон сходових клітин в житловому будинку по пров. Парусний, 11А</t>
  </si>
  <si>
    <t>вул. Шевченка, 1</t>
  </si>
  <si>
    <t>Капітальний ремонт із заміни вікон сходових клітин в житловому будинку по вул. Шевченка, 1</t>
  </si>
  <si>
    <t>вул. В. Морська, 21</t>
  </si>
  <si>
    <t>Капітальний ремонт із заміни вікон сходових клітин в житловому будинку по вул. В. Морська, 21</t>
  </si>
  <si>
    <t>вул. Потьомкінська, 131В</t>
  </si>
  <si>
    <t>Капітальний ремонт із заміни вікон сходових клітин в житловому будинку по вул. Потьомкінська, 131В</t>
  </si>
  <si>
    <t>вул. Набережна, 7</t>
  </si>
  <si>
    <t>Капітальний ремонт із заміни вікон сходових клітин в житловому будинку по вул. Набережна, 7</t>
  </si>
  <si>
    <t>вул. Нікольська, 9А</t>
  </si>
  <si>
    <t>Капітальний ремонт із заміни вікон сходових клітин в житловому будинку по вул. Нікольська, 9А</t>
  </si>
  <si>
    <t>пр. Центральний, 158</t>
  </si>
  <si>
    <t>Капітальний ремонт із заміни вікон сходових клітин в житловому будинку по пр. Центральний, 158</t>
  </si>
  <si>
    <t>вул. Севастопольська, 61А</t>
  </si>
  <si>
    <t>Капітальний ремонт із заміни вікон сходових клітин в житловому будинку по вул. Севастопольська, 61А</t>
  </si>
  <si>
    <t>вул. Силікатна, 265</t>
  </si>
  <si>
    <t>Капітальний ремонт із заміни вікон сходових клітин в житловому будинку по вул. Силікатна, 265</t>
  </si>
  <si>
    <t>вул. В. Морська, 19</t>
  </si>
  <si>
    <t>Капітальний ремонт із заміни вікон сходових клітин в житловому будинку по вул. В. Морська, 19</t>
  </si>
  <si>
    <t>вул. Спаська, 14</t>
  </si>
  <si>
    <t>Капітальний ремонт із заміни вікон сходових клітин в житловому будинку по вул. Спаська, 14</t>
  </si>
  <si>
    <t>вул. Адміральська, 36</t>
  </si>
  <si>
    <t>Капітальний ремонт із заміни вікон сходових клітин в житловому будинку по вул. Адміральська, 36</t>
  </si>
  <si>
    <t>вул. Адміральська, 19</t>
  </si>
  <si>
    <t>Капітальний ремонт із заміни вікон сходових клітин в житловому будинку по вул. Адміральська, 19</t>
  </si>
  <si>
    <t>вул. Артилерійська, 10</t>
  </si>
  <si>
    <t>Капітальний ремонт із заміни вікон сходових клітин в житловому будинку по вул. Артилерійська, 10</t>
  </si>
  <si>
    <t>Капітальний ремонт із заміни вікон сходових клітин в житловому будинку по вул. Шевченко, 16</t>
  </si>
  <si>
    <t>пр. Героїв України, 13Д</t>
  </si>
  <si>
    <t>Капітальний ремонт із заміни вікон сходових клітин в житловому будинку по пр. Героїв України, 13Д</t>
  </si>
  <si>
    <t>пров. Парусний, 7</t>
  </si>
  <si>
    <t>Капітальний ремонт із заміни вікон сходових клітин в житловому будинку по пров. Парусний, 7</t>
  </si>
  <si>
    <t>пров. Парусний, 11</t>
  </si>
  <si>
    <t>Капітальний ремонт із заміни вікон сходових клітин в житловому будинку по пров. Парусний, 11</t>
  </si>
  <si>
    <t>пр. Центральний, 76</t>
  </si>
  <si>
    <t>Капітальний ремонт із заміни вікон сходових клітин в житловому будинку по пр. Центральний, 76</t>
  </si>
  <si>
    <t>пр. Центральний, 74-А</t>
  </si>
  <si>
    <t>Капітальний ремонт із заміни вікон сходових клітин в житловому будинку по пр. Центральний, 74-А</t>
  </si>
  <si>
    <t>пр. Центральний, 74</t>
  </si>
  <si>
    <t>Капітальний ремонт із заміни вікон сходових клітин в житловому будинку по пр. Центральний, 74</t>
  </si>
  <si>
    <t>вул. Потьомкінська, 155</t>
  </si>
  <si>
    <t>Капітальний ремонт із заміни вікон сходових клітин в житловому будинку по вул. Потьомкінська, 155</t>
  </si>
  <si>
    <t>вул. Шнеєрсона, 2</t>
  </si>
  <si>
    <t>Капітальний ремонт із заміни вікон сходових клітин в житловому будинку по вул. Шнеєрсона, 2</t>
  </si>
  <si>
    <t>вул. Шнеєрсона, 4</t>
  </si>
  <si>
    <t>Капітальний ремонт із заміни вікон сходових клітин в житловому будинку по вул. Шнеєрсона, 4</t>
  </si>
  <si>
    <t>вул. Колодязна, 20</t>
  </si>
  <si>
    <t>Капітальний ремонт із заміни вікон сходових клітин в житловому будинку по вул. Колодязна, 20</t>
  </si>
  <si>
    <t>вул. Колодязна, 37</t>
  </si>
  <si>
    <t>Капітальний ремонт із заміни вікон сходових клітин в житловому будинку по вул. Колодязна, 37</t>
  </si>
  <si>
    <t>вул. Архітектора Старова, 2-Б</t>
  </si>
  <si>
    <t>Капітальний ремонт із заміни вікон сходових клітин в житловому будинку по вул. Архітектора Старова, 2-Б</t>
  </si>
  <si>
    <t>пр. Героїв України, 87 А</t>
  </si>
  <si>
    <t>Капітальний ремонт із заміни вікон сходових клітин в житловому будинку по пр. Героїв України, 87 А</t>
  </si>
  <si>
    <t>пр. Героїв україни, 87 Б</t>
  </si>
  <si>
    <t>Капітальний ремонт із заміни вікон сходових клітин в житловому будинку по пр. Героїв україни, 87 Б</t>
  </si>
  <si>
    <t>пр. Героїв україни, 87 В</t>
  </si>
  <si>
    <t>Капітальний ремонт із заміни вікон сходових клітин в житловому будинку по пр. Героїв україни, 87 В</t>
  </si>
  <si>
    <t>пр. Героїв україни, 89</t>
  </si>
  <si>
    <t>Капітальний ремонт із заміни вікон сходових клітин в житловому будинку по пр. Героїв україни, 89</t>
  </si>
  <si>
    <t>пр. Героїв україни, 95</t>
  </si>
  <si>
    <t>Капітальний ремонт із заміни вікон сходових клітин в житловому будинку по пр. Героїв україни, 95</t>
  </si>
  <si>
    <t>Капітальний ремонт із заміни вікон сходових клітин в житловому будинку по вул. Потьомкінська, 143</t>
  </si>
  <si>
    <t>вул. Чкалова, 102</t>
  </si>
  <si>
    <t>Капітальний ремонт із заміни вікон сходових клітин в житловому будинку по вул. Чкалова, 102</t>
  </si>
  <si>
    <t>вул. Чкалова, 60</t>
  </si>
  <si>
    <t>Капітальний ремонт із заміни вікон сходових клітин в житловому будинку по вул. Чкалова, 60</t>
  </si>
  <si>
    <t>вул. Чкалова, 98-Б</t>
  </si>
  <si>
    <t>Капітальний ремонт із заміни вікон сходових клітин в житловому будинку по вул. Чкалова, 98-Б</t>
  </si>
  <si>
    <t>вул. Потьомкінська, 95</t>
  </si>
  <si>
    <t>Капітальний ремонт із заміни вікон сходових клітин в житловому будинку по вул. Потьомкінська, 95</t>
  </si>
  <si>
    <t>пр. Центральний, 152</t>
  </si>
  <si>
    <t>Капітальний ремонт із заміни вікон сходових клітин в житловому будинку по пр. Центральний, 152</t>
  </si>
  <si>
    <t>вул. Громадянська, 42-Б</t>
  </si>
  <si>
    <t>Капітальний ремонт із заміни вікон сходових клітин в житловому будинку по вул. Громадянська, 42-Б</t>
  </si>
  <si>
    <t>вул. Бузника, 4-А</t>
  </si>
  <si>
    <t>Капітальний ремонт із заміни вікон сходових клітин в житловому будинку по вул. Бузника, 4-А</t>
  </si>
  <si>
    <t>вул. Силікатна, 283</t>
  </si>
  <si>
    <t>Капітальний ремонт із заміни вікон сходових клітин в житловому будинку по вул. Силікатна, 283</t>
  </si>
  <si>
    <t>вул. Безіменна, 91</t>
  </si>
  <si>
    <t>Капітальний ремонт із заміни вікон сходових клітин в житловому будинку по вул. Безіменна, 91</t>
  </si>
  <si>
    <t>вул. Безіменна, 93</t>
  </si>
  <si>
    <t>Капітальний ремонт із заміни вікон сходових клітин в житловому будинку по вул. Безіменна, 93</t>
  </si>
  <si>
    <t>вул. Безіменна, 95</t>
  </si>
  <si>
    <t>Капітальний ремонт із заміни вікон сходових клітин в житловому будинку по вул. Безіменна, 95</t>
  </si>
  <si>
    <t>вул. Безіменна, 101</t>
  </si>
  <si>
    <t>Капітальний ремонт із заміни вікон сходових клітин в житловому будинку по вул. Безіменна, 101</t>
  </si>
  <si>
    <t>вул. Безіменна, 97</t>
  </si>
  <si>
    <t>Капітальний ремонт із заміни вікон сходових клітин в житловому будинку по вул. Безіменна, 97</t>
  </si>
  <si>
    <t>вул. Микитенка, 5</t>
  </si>
  <si>
    <t>Капітальний ремонт із заміни вікон сходових клітин в житловому будинку по вул. Микитенка, 5</t>
  </si>
  <si>
    <t>вул. Мічуріна, 17-А</t>
  </si>
  <si>
    <t>Капітальний ремонт із заміни вікон сходових клітин в житловому будинку по вул. Мічуріна, 17-А</t>
  </si>
  <si>
    <t>вул. 1 Слобідська, 43</t>
  </si>
  <si>
    <t>Капітальний ремонт із заміни вікон сходових клітин в житловому будинку по вул. 1 Слобідська, 43</t>
  </si>
  <si>
    <t>Одеське шосе, 96</t>
  </si>
  <si>
    <t>Капітальний ремонт із заміни вікон сходових клітин в житловому будинку по Одеське шосе, 96</t>
  </si>
  <si>
    <t>Одеське шосе, 94</t>
  </si>
  <si>
    <t>Капітальний ремонт із заміни вікон сходових клітин в житловому будинку по Одеське шосе, 94</t>
  </si>
  <si>
    <t>пр. Центральний, 21</t>
  </si>
  <si>
    <t>Капітальний ремонт із заміни вікон сходових клітин в житловому будинку по пр. Центральний, 21</t>
  </si>
  <si>
    <t>вул. Даля, 28</t>
  </si>
  <si>
    <t>Капітальний ремонт із заміни вікон сходових клітин в житловому будинку по вул. Даля, 28</t>
  </si>
  <si>
    <t>вул. Рабочя, 9</t>
  </si>
  <si>
    <t>Капітальний ремонт із заміни вікон сходових клітин в житловому будинку по вул. Рабочя, 9</t>
  </si>
  <si>
    <t>вул. Привільна, 43-А</t>
  </si>
  <si>
    <t>Капітальний ремонт із заміни вікон сходових клітин в житловому будинку по вул. Привільна, 43-А</t>
  </si>
  <si>
    <t>вул. Привільна, 71-А</t>
  </si>
  <si>
    <t>Капітальний ремонт із заміни вікон сходових клітин в житловому будинку по вул. Привільна, 71-А</t>
  </si>
  <si>
    <t>вул. Привільна, 71-Б</t>
  </si>
  <si>
    <t>Капітальний ремонт із заміни вікон сходових клітин в житловому будинку по вул. Привільна, 71-Б</t>
  </si>
  <si>
    <t>вул. Привільна, 73-А</t>
  </si>
  <si>
    <t>Капітальний ремонт із заміни вікон сходових клітин в житловому будинку по вул. Привільна, 73-А</t>
  </si>
  <si>
    <t>вул. Привільна, 136</t>
  </si>
  <si>
    <t>Капітальний ремонт із заміни вікон сходових клітин в житловому будинку по вул. Привільна, 136</t>
  </si>
  <si>
    <t>пр. Центральний, 183-А</t>
  </si>
  <si>
    <t>Капітальний ремонт із заміни вікон сходових клітин в житловому будинку по пр. Центральний, 183-А</t>
  </si>
  <si>
    <t>вул. Безіменна, 87</t>
  </si>
  <si>
    <t>Капітальний ремонт із заміни вікон сходових клітин в житловому будинку по вул. Безіменна, 87</t>
  </si>
  <si>
    <t>вул. Безіменна, 78</t>
  </si>
  <si>
    <t>Капітальний ремонт із заміни вікон сходових клітин в житловому будинку по вул. Безіменна, 78</t>
  </si>
  <si>
    <t>вул. Безіменна, 76</t>
  </si>
  <si>
    <t>Капітальний ремонт із заміни вікон сходових клітин в житловому будинку по вул. Безіменна, 76</t>
  </si>
  <si>
    <t>вул. Безіменна, 74</t>
  </si>
  <si>
    <t>Капітальний ремонт із заміни вікон сходових клітин в житловому будинку по вул. Безіменна, 74</t>
  </si>
  <si>
    <t>вул. Безіменна, 99</t>
  </si>
  <si>
    <t>Капітальний ремонт із заміни вікон сходових клітин в житловому будинку по вул. Безіменна, 99</t>
  </si>
  <si>
    <t>вул. Київська, 8-А</t>
  </si>
  <si>
    <t>Капітальний ремонт із заміни вікон сходових клітин в житловому будинку по вул. Київська, 8-А</t>
  </si>
  <si>
    <t>вул. Шосейна, 46</t>
  </si>
  <si>
    <t>Капітальний ремонт із заміни вікон сходових клітин в житловому будинку по вул. Шосейна, 46</t>
  </si>
  <si>
    <t>вул. Микитенка, 1</t>
  </si>
  <si>
    <t>Капітальний ремонт із заміни вікон сходових клітин в житловому будинку по вул. Микитенка, 1</t>
  </si>
  <si>
    <t>вул. Микитенка, 12</t>
  </si>
  <si>
    <t>Капітальний ремонт із заміни вікон сходових клітин в житловому будинку по вул. Микитенка, 12</t>
  </si>
  <si>
    <t>вул. Микитенка, 14</t>
  </si>
  <si>
    <t>Капітальний ремонт із заміни вікон сходових клітин в житловому будинку по вул. Микитенка, 14</t>
  </si>
  <si>
    <t>вул. Микитенка, 3</t>
  </si>
  <si>
    <t>Капітальний ремонт із заміни вікон сходових клітин в житловому будинку по вул. Микитенка, 3</t>
  </si>
  <si>
    <t>вул. Микитенка, 18</t>
  </si>
  <si>
    <t>Капітальний ремонт із заміни вікон сходових клітин в житловому будинку по вул. Микитенка, 18</t>
  </si>
  <si>
    <t>Одеське шосе, 100</t>
  </si>
  <si>
    <t>Капітальний ремонт із заміни вікон сходових клітин в житловому будинку по Одеське шосе, 100</t>
  </si>
  <si>
    <t>Одеське шосе, 98-А</t>
  </si>
  <si>
    <t>Капітальний ремонт із заміни вікон сходових клітин в житловому будинку по Одеське шосе, 98-А</t>
  </si>
  <si>
    <t>Одеське шосе, 98</t>
  </si>
  <si>
    <t>Капітальний ремонт із заміни вікон сходових клітин в житловому будинку по Одеське шосе, 98</t>
  </si>
  <si>
    <t>Одеське шосе, 102</t>
  </si>
  <si>
    <t>Капітальний ремонт із заміни вікон сходових клітин в житловому будинку по Одеське шосе, 102</t>
  </si>
  <si>
    <t>провул. Мічуріна, 12</t>
  </si>
  <si>
    <t>Капітальний ремонт із заміни вікон сходових клітин в житловому будинку по провул. Мічуріна, 12</t>
  </si>
  <si>
    <t>провул. Мічуріна, 7</t>
  </si>
  <si>
    <t>Капітальний ремонт із заміни вікон сходових клітин в житловому будинку по провул. Мічуріна, 7</t>
  </si>
  <si>
    <t>провул. Мічуріна, 6</t>
  </si>
  <si>
    <t>Капітальний ремонт із заміни вікон сходових клітин в житловому будинку по провул. Мічуріна, 6</t>
  </si>
  <si>
    <t>провул. Мічуріна, 10</t>
  </si>
  <si>
    <t>Капітальний ремонт із заміни вікон сходових клітин в житловому будинку по провул. Мічуріна, 10</t>
  </si>
  <si>
    <t>провул. Мічуріна, 8</t>
  </si>
  <si>
    <t>Капітальний ремонт із заміни вікон сходових клітин в житловому будинку по провул. Мічуріна, 8</t>
  </si>
  <si>
    <t>провул. Мічуріна, 4</t>
  </si>
  <si>
    <t>Капітальний ремонт із заміни вікон сходових клітин в житловому будинку по провул. Мічуріна, 4</t>
  </si>
  <si>
    <t>пр. ГероївУкраїни, 20Б</t>
  </si>
  <si>
    <t>Капітальний ремонт системи опалення та водопостачання по пр. ГероївУкраїни, 20Б</t>
  </si>
  <si>
    <t>Капітальний ремонт системи опалення та водопостачання</t>
  </si>
  <si>
    <t>ТОВ "Спецмонтаж-М"</t>
  </si>
  <si>
    <t>пр. ГероївУкраїни, 20В</t>
  </si>
  <si>
    <t>Капітальний ремонт системи опалення та водопостачання по пр. ГероївУкраїни, 20В</t>
  </si>
  <si>
    <t>Капітальний ремонт системи водопостачання та водовідведення  по вул. Потьомкінська, 141</t>
  </si>
  <si>
    <t xml:space="preserve">Капітальний ремонт системи водопостачання та водовідведення </t>
  </si>
  <si>
    <t xml:space="preserve">пр. Центральний, 157 </t>
  </si>
  <si>
    <t xml:space="preserve">Капітальний ремонт системи водопостачання та водовідведення  по пр. Центральний, 157 </t>
  </si>
  <si>
    <t>Капітальний ремонт системи водопостачання та водовідведення</t>
  </si>
  <si>
    <t>ТОВ "ЮГ ТЕХ СЕРВІС"</t>
  </si>
  <si>
    <t>Виготовлення ПКД та проходження експетризи</t>
  </si>
  <si>
    <t>ТОВ "Електрим-2000"</t>
  </si>
  <si>
    <t>вул. Чкалова, 82а</t>
  </si>
  <si>
    <t>ФОП Мігунова І.І.</t>
  </si>
  <si>
    <t>пр. Героїв України, 87 Б</t>
  </si>
  <si>
    <t>Капітальний ремонт системи опалення</t>
  </si>
  <si>
    <t>пр. Героїв України, 87</t>
  </si>
  <si>
    <t>вул. Потьомкінська, 131-Б</t>
  </si>
  <si>
    <t>Капітальний ремонт  електромереж. Пряме абонування (завершення робіт)</t>
  </si>
  <si>
    <t>Ремонт електромереж, Пряме абонування</t>
  </si>
  <si>
    <t>вул. Декабристів, 25</t>
  </si>
  <si>
    <t>Капітальний ремонт мереж холодного водопостачання/ заміна насоса (завершення робіт)</t>
  </si>
  <si>
    <t>ремонт мереж холодного водопостачання/ заміна насоса</t>
  </si>
  <si>
    <t>вул. 1 Слобідська, 122/3</t>
  </si>
  <si>
    <t>Капітальний ремонт зовнішніх та внутрішніх електромереж по (пряме абонування) по вул. 1 Слобідська, 122/3</t>
  </si>
  <si>
    <t xml:space="preserve">Капітальний ремонт зовнішніх та внутрішніх електромереж по (пряме абонування) </t>
  </si>
  <si>
    <t>ТОВ "ТРЕНДКОМ"</t>
  </si>
  <si>
    <t>вул. Г. Петрової, 16</t>
  </si>
  <si>
    <t xml:space="preserve">Капітальний ремонт системи опалення з установкою ІТП по вул. Г. Петрової, 16 </t>
  </si>
  <si>
    <t>Капітальний ремонт системи опалення з установкою ІТП</t>
  </si>
  <si>
    <t>ТОВ "ПРАЙМЕРІ-БУД"</t>
  </si>
  <si>
    <t>вул. Г. Петрової, 18</t>
  </si>
  <si>
    <t>Капітальний ремонт системи опалення з установкою ІТП по вул. Г. Петрової, 18</t>
  </si>
  <si>
    <t>пр. Центральний, 22</t>
  </si>
  <si>
    <t>Капітальний ремонт системи електропостачання по пр. Центральний, 22</t>
  </si>
  <si>
    <t>Капітальний ремонт системи електропостачання</t>
  </si>
  <si>
    <t>ТОВ "ЕЛЕКТРІМ-2000"</t>
  </si>
  <si>
    <t>вул. Крилова, 48</t>
  </si>
  <si>
    <t>Капітальний ремонт електромереж по вул. Крилова, 48</t>
  </si>
  <si>
    <t>Капітальний ремонт електромереж</t>
  </si>
  <si>
    <t>вул. Крилова, 38/1</t>
  </si>
  <si>
    <t>Капітальний ремонт електропостачання по вул. Крилова, 38/1</t>
  </si>
  <si>
    <t>Перенос щитової із підвала</t>
  </si>
  <si>
    <t>ТОВ "НІКЕЛЕКТРО"</t>
  </si>
  <si>
    <t>вул. Севастопольська, 49</t>
  </si>
  <si>
    <t>Капітальний ремонт електромереж по вул. Севастопольська, 49</t>
  </si>
  <si>
    <t>ТОВ "Будівельник-люкс"</t>
  </si>
  <si>
    <t xml:space="preserve">  вул. Чкалова, 85</t>
  </si>
  <si>
    <t>Капітальний ремонт мережі теплопостачання по вул. Чкалова, 85</t>
  </si>
  <si>
    <t>Капітальний ремонт мережі теплопостачання</t>
  </si>
  <si>
    <t>ТОВ "ЄВРО-КЛІН"</t>
  </si>
  <si>
    <t>Капітальний ремонт системи водопостачання та водовідведення по пров. Парусний, 5</t>
  </si>
  <si>
    <t>ФОП Тоболін О.А.</t>
  </si>
  <si>
    <t>Капітальний ремонт системи водопостачання та водовідведення по пров. Парусний, 7</t>
  </si>
  <si>
    <t xml:space="preserve">пр. Центральний, 6 </t>
  </si>
  <si>
    <t xml:space="preserve">Капітальний ремонт електромереж по пр. Центральний, 6 </t>
  </si>
  <si>
    <t>пр. Героїв України, 15</t>
  </si>
  <si>
    <t>Капітальний ремонт електромереж по пр. Героїв України, 15</t>
  </si>
  <si>
    <t>вул. Робоча, 3</t>
  </si>
  <si>
    <t>Капітальний ремонт системи електропостачання по вул. Робоча, 3</t>
  </si>
  <si>
    <t>вул. Шосейна, 14</t>
  </si>
  <si>
    <t>Капітальний ремонт мереж холодного водопостачання по вул. Шосейна (Фрунзе), 14</t>
  </si>
  <si>
    <t>Капітальний ремонт мереж холодного водопостачання</t>
  </si>
  <si>
    <t>вул. Водопровідна, 3</t>
  </si>
  <si>
    <t>Капітальний ремонт системи опалення з установкою ІТП по вул. Водопровідна, 3</t>
  </si>
  <si>
    <t xml:space="preserve">Капітальний ремонт системи опалення з установкою ІТП </t>
  </si>
  <si>
    <t>вул. Погранична, 69-А</t>
  </si>
  <si>
    <t>Капітальний ремонт електромереж по вул. Погранична, 69-А</t>
  </si>
  <si>
    <t>вул. Шосейна, 5</t>
  </si>
  <si>
    <t xml:space="preserve">Капітальний ремонт системи опалення з установкою ІТП по вул. Шосейна, 5 </t>
  </si>
  <si>
    <t>вул. Космонавтів, 82</t>
  </si>
  <si>
    <t>Капітальний ремонт мереж водопостачання по вул. Космонавтів, 82</t>
  </si>
  <si>
    <t>Капітальний ремонт мереж водопостачання</t>
  </si>
  <si>
    <t>ПП "Монтаж-технология"</t>
  </si>
  <si>
    <t>пр. Миру, 46</t>
  </si>
  <si>
    <t>Капітальний ремонт мереж водопостачання по пр. Миру, 46</t>
  </si>
  <si>
    <t>вул. Космонавтів, 132</t>
  </si>
  <si>
    <t>Капітальний ремонт електромереж по вул. Космонавтів, 132</t>
  </si>
  <si>
    <t>вул. Космонавтів, 134</t>
  </si>
  <si>
    <t>Капітальний ремонт електромереж по вул. Космонавтів, 134</t>
  </si>
  <si>
    <t>вул. Херсонське шосе, 40</t>
  </si>
  <si>
    <t>Капітальний ремонт мереж водопостачання та водовідведення по вул. Херсонське Шосе, 40</t>
  </si>
  <si>
    <t>Капітальний ремонт мереж водопостачання та водовідведення</t>
  </si>
  <si>
    <t>Виготовлення ПКД ПЕКР  (ПГУ, 20 (п.1-3), ПГУ, 21 (п.1, 3, 4), ПГУ, 15А (п.1-3), ПГУ, 15В (п.1, 3, 4), провул. Парусний, 11 (п. 1-6)</t>
  </si>
  <si>
    <t>Капітальний ремонт ліфтів</t>
  </si>
  <si>
    <t>Державне підприємство "Спеціалізована державна експертна організація-Центральна служба Української державної будівельної експертизи"</t>
  </si>
  <si>
    <t xml:space="preserve">ПКД ПЕКР </t>
  </si>
  <si>
    <t>ДП "СДЕО-Центральна служба Української державної будівельної експертизи"</t>
  </si>
  <si>
    <t>ПКД ПЕКР (Новобузька, 101, 1 лінія, 15, пр. Миру, 42, 8 Березня, 39)</t>
  </si>
  <si>
    <t>ПКД ПЕКР  (30 адрес)</t>
  </si>
  <si>
    <t>ТОВ "ДБК ПРОЕКТ"</t>
  </si>
  <si>
    <t>пр. Центральний, 265(п.1,2,3,4,5,6)</t>
  </si>
  <si>
    <t>Капітальний ремонт ліфтів житлового будинку по  пр. Центральний, 265(п.1,2,3,4,5,6)</t>
  </si>
  <si>
    <t xml:space="preserve">Капітальний ремонт ліфтів </t>
  </si>
  <si>
    <t>пр. Героїв України, 15Б (п.1,2)</t>
  </si>
  <si>
    <t>Капітальний ремонт ліфтів житлового будинку по  пр. Героїв України, 15Б (п.1,2)</t>
  </si>
  <si>
    <t>вул. 12 Поздовжня, 1А (п.1, 2)</t>
  </si>
  <si>
    <t>Капітальний ремонт ліфтів житлового будинку по  вул. 12 Поздовжня, 1А (п.1, 2)</t>
  </si>
  <si>
    <t>пр. Миру, 27А (п.1,2)</t>
  </si>
  <si>
    <t>Капітальний ремонт ліфтів житлового будинку по  пр. Миру, 27А (п.1,2)</t>
  </si>
  <si>
    <t>вул. Космонавтів, 84 (п.1, 2)</t>
  </si>
  <si>
    <t>Капітальний ремонт ліфтів житлового будинку по  вул. Космонавтів, 84 (п.1, 2)</t>
  </si>
  <si>
    <t>пров. Першотравневий, 63 (п.3, 4)</t>
  </si>
  <si>
    <t>Капітальний ремонт ліфтів житлового будинку по  пров. Першотравневий, 63 (п.3, 4)</t>
  </si>
  <si>
    <t>пр. Миру, 44 (п.1,2)</t>
  </si>
  <si>
    <t>Капітальний ремонт ліфтів житлового будинку по  пр. Миру, 44 (п.1,2)</t>
  </si>
  <si>
    <t>пр. Миру, 30А (п.1)</t>
  </si>
  <si>
    <t>Капітальний ремонт ліфтів житлового будинку по  пр. Миру, 30А (п.1)</t>
  </si>
  <si>
    <t>вул. Космонавтів, 51 (п.1, 2)</t>
  </si>
  <si>
    <t>Капітальний ремонт ліфтів житлового будинку по  вул. Космонавтів, 51 (п.1, 2)</t>
  </si>
  <si>
    <t>пр. Центральний, 187 (1,2 п.)</t>
  </si>
  <si>
    <t>Капітальний ремонт ліфтів житлового будинку по  пр. Центральний, 187 (1,2 п.)</t>
  </si>
  <si>
    <t>пр. Центральний, 158 (1,3п.)</t>
  </si>
  <si>
    <t>Капітальний ремонт ліфтів житлового будинку по  пр. Центральний, 158 (1,3п.)</t>
  </si>
  <si>
    <t>вул. Океанівська, 38 (1,2,3, 5 п.)</t>
  </si>
  <si>
    <t>Капітальний ремонт ліфтів житлового будинку по  вул. Океанівська, 38 (1,2,3, 5 п.)</t>
  </si>
  <si>
    <t>пр. Богоявленський, 327/2 (4, 5 п.)</t>
  </si>
  <si>
    <t>Капітальний ремонт ліфтів житлового будинку по  пр. Богоявленський, 327/2 (4, 5 п.)</t>
  </si>
  <si>
    <t>вул. 8 Березня, 71 (1,2,3,4 п.)</t>
  </si>
  <si>
    <t>Капітальний ремонт ліфтів житлового будинку по  вул. 8 Березня, 71 (1,2,3,4 п.)</t>
  </si>
  <si>
    <t>вул. Київська, 8 (2п.)</t>
  </si>
  <si>
    <t>Капітальний ремонт ліфтів житлового будинку по  вул. Київська, 8 (2п.)</t>
  </si>
  <si>
    <t>вул. Київська, 6 (1п.)</t>
  </si>
  <si>
    <t>Капітальний ремонт ліфтів житлового будинку по  вул. Київська, 6 (1п.)</t>
  </si>
  <si>
    <t>вул. Озерна, 9Б (1,2 п.)</t>
  </si>
  <si>
    <t>Капітальний ремонт ліфтів житлового будинку по  вул. Озерна, 9Б (1,2 п.)</t>
  </si>
  <si>
    <t>вул. Космонавтів, 80 (3п)</t>
  </si>
  <si>
    <t>Капітальний ремонт ліфтів житлового будинку по  вул. Космонавтів, 80 (3п)</t>
  </si>
  <si>
    <t>вул. Океанівська, 46(1,2 п.)</t>
  </si>
  <si>
    <t>Капітальний ремонт ліфтів житлового будинку по  вул. Океанівська, 46(1,2 п.)</t>
  </si>
  <si>
    <t>вул. Г Гонгадзе, 30 (1,2 п.)</t>
  </si>
  <si>
    <t>Капітальний ремонт ліфтів житлового будинку по  вул. Г Гонгадзе, 30 (1,2 п.)</t>
  </si>
  <si>
    <t>пр. Корабелів, 18А (1, 2п.)</t>
  </si>
  <si>
    <t>Капітальний ремонт ліфтів житлового будинку по  пр. Корабелів, 18А (1, 2п.)</t>
  </si>
  <si>
    <t>вул. Чкалова, 78 (1, 2, 3, 4 п.)</t>
  </si>
  <si>
    <t>Капітальний ремонт ліфтів житлового будинку по  вул. Чкалова, 78 (1, 2, 3, 4 п.)</t>
  </si>
  <si>
    <t>вул. Озерна, 11В (1 п.)</t>
  </si>
  <si>
    <t>Капітальний ремонт ліфтів житлового будинку по  вул. Озерна, 11В (1 п.)</t>
  </si>
  <si>
    <t>вуул. Лазурна, 28 (1, 2, 4 п.)</t>
  </si>
  <si>
    <t>Капітальний ремонт ліфтів житлового будинку по  вуул. Лазурна, 28 (1, 2, 4 п.)</t>
  </si>
  <si>
    <t>вул. Озерна, 15А (п.1,2 )</t>
  </si>
  <si>
    <t>Капітальний ремонт ліфтів житлового будинку по  вул. Озерна, 15А (п.1,2 )</t>
  </si>
  <si>
    <t>вул. Озерна, 19Б (п.1,2 )</t>
  </si>
  <si>
    <t>Капітальний ремонт ліфтів житлового будинку по  вул. Озерна, 19Б (п.1,2 )</t>
  </si>
  <si>
    <t>вул. Океанівська, 40Б (п.1,2 )</t>
  </si>
  <si>
    <t>Капітальний ремонт ліфтів житлового будинку по  вул. Океанівська, 40Б (п.1,2 )</t>
  </si>
  <si>
    <t>вул. Крилова, 38/1 (п.1, 2)</t>
  </si>
  <si>
    <t>Капітальний ремонт ліфтів житлового будинку по  вул. Крилова, 38/1 (п.1, 2)</t>
  </si>
  <si>
    <t>вул. Ген. Карпенка, 75 (п.1,2)</t>
  </si>
  <si>
    <t>Капітальний ремонт ліфтів житлового будинку по  вул. Ген. Карпенка, 75 (п.1,2)</t>
  </si>
  <si>
    <t>вул. Колодязна, 10 (п.5)</t>
  </si>
  <si>
    <t>Капітальний ремонт ліфтів житлового будинку по  вул. Колодязна, 10 (п.5)</t>
  </si>
  <si>
    <t>вул. Погранична, 80 (п.2, 4)</t>
  </si>
  <si>
    <t>Капітальний ремонт ліфтів житлового будинку по  вул. Погранична, 80 (п.2, 4)</t>
  </si>
  <si>
    <t>вул. 8 Березня, 39 (п. 1, 2)</t>
  </si>
  <si>
    <t>Капітальний ремонт ліфтів житлового будинку по  вул. 8 Березня, 39 (п. 1, 2)</t>
  </si>
  <si>
    <t>пр. Центральний, 12</t>
  </si>
  <si>
    <t>Капітальний ремонт ліфтів житлового будинку по  пр. Центральний, 12</t>
  </si>
  <si>
    <t>пр. Центральний, 189 (п.2)</t>
  </si>
  <si>
    <t>Капітальний ремонт ліфтів житлового будинку по  пр. Центральний, 189 (п.2)</t>
  </si>
  <si>
    <t>пр. Центральний, 171 (п.8)</t>
  </si>
  <si>
    <t>Капітальний ремонт ліфтів житлового будинку по  пр. Центральний, 171 (п.8)</t>
  </si>
  <si>
    <t>пр. Богоявленський, 325/1(п. 1, 2)</t>
  </si>
  <si>
    <t>Капітальний ремонт ліфтів житлового будинку по  пр. Богоявленський, 325/1(п. 1, 2)</t>
  </si>
  <si>
    <t>вул. Севастопольська, 65 (п.2)</t>
  </si>
  <si>
    <t>Капітальний ремонт ліфтів житлового будинку по  вул. Севастопольська, 65 (п.2)</t>
  </si>
  <si>
    <t>провул. Кобера, 13 (ліфт 1, 2)</t>
  </si>
  <si>
    <t>Капітальний ремонт ліфтів житлового будинку по  провул. Кобера, 13 (ліфт 1, 2)</t>
  </si>
  <si>
    <t>провул. Кобера, 13-А (ліфт 3)</t>
  </si>
  <si>
    <t>Капітальний ремонт ліфтів житлового будинку по  провул. Кобера, 13-А (ліфт 3)</t>
  </si>
  <si>
    <t>пр. Корабелів, 2 (ліфт 1, 2)</t>
  </si>
  <si>
    <t>Капітальний ремонт ліфтів житлового будинку по  пр. Корабелів, 2 (ліфт 1, 2)</t>
  </si>
  <si>
    <t>вул. Арх. Старова, 10 (вантажопасажир.)</t>
  </si>
  <si>
    <t>Капітальний ремонт ліфтів житлового будинку по  вул. Арх. Старова, 10 (вантажопасажир.)</t>
  </si>
  <si>
    <t>вул. Передова, 52Д (п.1, 2)</t>
  </si>
  <si>
    <t>Капітальний ремонт ліфтів житлового будинку по  вул. Передова, 52Д (п.1, 2)</t>
  </si>
  <si>
    <t>вул. Архітектора Старова, 10 (вантажопас.)</t>
  </si>
  <si>
    <t>Капітальний ремонт ліфтів житлового будинку по  вул. Архітектора Старова, 10 (вантажопас.)</t>
  </si>
  <si>
    <t>Проведення експертизи</t>
  </si>
  <si>
    <t>ТОВ "Експертиза МВК"</t>
  </si>
  <si>
    <t>пр. Корабелів, 2 (л.1, 2)</t>
  </si>
  <si>
    <t>Капітальний ремонт ліфтів житлового будинку по  пр. Корабелів, 2 (л.1, 2)</t>
  </si>
  <si>
    <t>вул. Космонавтів, 55 (пасажир)</t>
  </si>
  <si>
    <t>Капітальний ремонт ліфтів житлового будинку по  вул. Космонавтів, 55 (пасажир)</t>
  </si>
  <si>
    <t>вул. Андрія Шептицького, 22/2 (п.1)</t>
  </si>
  <si>
    <t>Капітальний ремонт ліфтів житлового будинку по  вул. Андрія Шептицького, 22/2 (п.1)</t>
  </si>
  <si>
    <t>пр.Корабелів, 16 (пасаж, вант)</t>
  </si>
  <si>
    <t>Капітальний ремонт ліфтів житлового будинку по  пр.Корабелів, 16 (пасаж, вант)</t>
  </si>
  <si>
    <t>вул. Лазурна, 40 (2п)</t>
  </si>
  <si>
    <t>Капітальний ремонт ліфтів житлового будинку по  вул. Лазурна, 40 (2п)</t>
  </si>
  <si>
    <t>вул. Колодязна, 5 (2п)</t>
  </si>
  <si>
    <t>Капітальний ремонт ліфтів житлового будинку по  вул. Колодязна, 5 (2п)</t>
  </si>
  <si>
    <t>вул. Колодязна, 4 (1п)</t>
  </si>
  <si>
    <t>Капітальний ремонт ліфтів житлового будинку по  вул. Колодязна, 4 (1п)</t>
  </si>
  <si>
    <t>вул. Океанівська, 40В</t>
  </si>
  <si>
    <t>Капітальний ремонт ліфтів житлового будинку по  вул. Океанівська, 40В</t>
  </si>
  <si>
    <t>вул. ген. Карпенка, 3 (п.2)</t>
  </si>
  <si>
    <t>Капітальний ремонт ліфтів житлового будинку по  вул. ген. Карпенка, 3 (п.2)</t>
  </si>
  <si>
    <t>пр. Героїв України, 15Г (п.1,2,3)</t>
  </si>
  <si>
    <t>Капітальний ремонт ліфтів житлового будинку по  пр. Героїв України, 15Г (п.1,2,3)</t>
  </si>
  <si>
    <t>вул. Лазурна, 4 (п.1, 2)</t>
  </si>
  <si>
    <t>Капітальний ремонт ліфтів житлового будинку по  вул. Лазурна, 4 (п.1, 2)</t>
  </si>
  <si>
    <t>вул. 3 Слобідська, 56 (п.1, 2, 3, 4, 5)</t>
  </si>
  <si>
    <t>Капітальний ремонт ліфтів житлового будинку по  вул. 3 Слобідська, 56 (п.1, 2, 3, 4, 5)</t>
  </si>
  <si>
    <t>пр. Миру, 17Б (п. 1, 2)</t>
  </si>
  <si>
    <t>Капітальний ремонт ліфтів житлового будинку по  пр. Миру, 17Б (п. 1, 2)</t>
  </si>
  <si>
    <t>вул. Космонавтів, 132 (п. 3, 4)</t>
  </si>
  <si>
    <t>Капітальний ремонт ліфтів житлового будинку по  вул. Космонавтів, 132 (п. 3, 4)</t>
  </si>
  <si>
    <t>вул. Лазурна, 36 (п.1, 2)</t>
  </si>
  <si>
    <t>Капітальний ремонт ліфтів житлового будинку по  вул. Лазурна, 36 (п.1, 2)</t>
  </si>
  <si>
    <t>вул. Шосейна, 10 (п.1,2)</t>
  </si>
  <si>
    <t>Капітальний ремонт ліфтів житлового будинку по  вул. Шосейна, 10 (п.1,2)</t>
  </si>
  <si>
    <t>Заміна теплового вводу</t>
  </si>
  <si>
    <t>заміна теплового вводу</t>
  </si>
  <si>
    <t>вул. Райдужна, 51, 53</t>
  </si>
  <si>
    <t>Капітальний ремонт теплових мереж</t>
  </si>
  <si>
    <t>ремонт теплових мереж</t>
  </si>
  <si>
    <t>пр. Центральний, 261, 263, 265, 267</t>
  </si>
  <si>
    <t>ТзОВ "Енергоресурс-монтаж"</t>
  </si>
  <si>
    <t>пр. Богоявленський. 1</t>
  </si>
  <si>
    <t>покрівля адміністрації Інгульського району та гаражних боксів адміністрації</t>
  </si>
  <si>
    <t>ТОВ "Промбазис"</t>
  </si>
  <si>
    <t>пр. Богоявленський, 314</t>
  </si>
  <si>
    <t>Будівельних конструкційта гаражів</t>
  </si>
  <si>
    <t>МФІ ІНДІПРОЕКТ РЕКОНСТРУКЦІЯ</t>
  </si>
  <si>
    <t>Автоматична пожежна сигналізація</t>
  </si>
  <si>
    <t>ТОВ НІКПОЖТЕХСЕРВІС</t>
  </si>
  <si>
    <t>Благоустрій території адміністрації</t>
  </si>
  <si>
    <t>ТОВ Ласкадро</t>
  </si>
  <si>
    <t>Електропостачання  адмінбудівлі</t>
  </si>
  <si>
    <t>ТОВ Светолюкс- Єлектромонтаж</t>
  </si>
  <si>
    <t>ФОП Королюк М.А.</t>
  </si>
  <si>
    <t xml:space="preserve">Сума, тис. грн. </t>
  </si>
  <si>
    <r>
      <t>Лазурная, 4Б</t>
    </r>
    <r>
      <rPr>
        <sz val="12"/>
        <color indexed="10"/>
        <rFont val="Times New Roman"/>
        <family val="1"/>
        <charset val="204"/>
      </rPr>
      <t xml:space="preserve"> </t>
    </r>
  </si>
  <si>
    <r>
      <t>Капітальний ремонт покрівлі по Лазурная, 4Б</t>
    </r>
    <r>
      <rPr>
        <sz val="12"/>
        <color indexed="10"/>
        <rFont val="Times New Roman"/>
        <family val="1"/>
        <charset val="204"/>
      </rPr>
      <t xml:space="preserve"> </t>
    </r>
  </si>
  <si>
    <r>
      <t>вул. Нікольська, 40</t>
    </r>
    <r>
      <rPr>
        <sz val="12"/>
        <color rgb="FFFF0000"/>
        <rFont val="Times New Roman"/>
        <family val="1"/>
        <charset val="204"/>
      </rPr>
      <t xml:space="preserve"> </t>
    </r>
  </si>
  <si>
    <r>
      <t>Капітальний ремонт із заміни вікон сходових клітин в житловому будинку по вул. Нікольська, 40</t>
    </r>
    <r>
      <rPr>
        <sz val="12"/>
        <color rgb="FFFF0000"/>
        <rFont val="Times New Roman"/>
        <family val="1"/>
        <charset val="204"/>
      </rPr>
      <t xml:space="preserve"> </t>
    </r>
  </si>
  <si>
    <t>Площа Соборна</t>
  </si>
  <si>
    <t>Капітальний ремонт площі Соборної</t>
  </si>
  <si>
    <t>Центральний район м. Миколаєва</t>
  </si>
  <si>
    <t xml:space="preserve">      Реконструкція диспетчерського обладнання  ліфтів багатоповерхових житлових будинків у місті Миколаєві, Центральний район, у т.ч. проектні роботи та експертиза</t>
  </si>
  <si>
    <t xml:space="preserve">Реконструкція диспетчерського обладнання  ліфтів </t>
  </si>
  <si>
    <t>Заводський район м. Миколаєва</t>
  </si>
  <si>
    <t xml:space="preserve">      Реконструкція диспетчерського обладнання багатоповерхових житлових будинків у місті Миколаєві, Заводський район, у т.ч. проектні роботи та експертиза</t>
  </si>
</sst>
</file>

<file path=xl/styles.xml><?xml version="1.0" encoding="utf-8"?>
<styleSheet xmlns="http://schemas.openxmlformats.org/spreadsheetml/2006/main">
  <numFmts count="5">
    <numFmt numFmtId="164" formatCode="_-* #,##0.00\ &quot;₽&quot;_-;\-* #,##0.00\ &quot;₽&quot;_-;_-* &quot;-&quot;??\ &quot;₽&quot;_-;_-@_-"/>
    <numFmt numFmtId="165" formatCode="0.000"/>
    <numFmt numFmtId="166" formatCode="#,##0.000"/>
    <numFmt numFmtId="167" formatCode="#,##0.0"/>
    <numFmt numFmtId="168" formatCode="_-* #,##0.00&quot;₴&quot;_-;\-* #,##0.00&quot;₴&quot;_-;_-* &quot;-&quot;??&quot;₴&quot;_-;_-@_-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7" fillId="0" borderId="0"/>
    <xf numFmtId="0" fontId="9" fillId="0" borderId="0"/>
    <xf numFmtId="0" fontId="15" fillId="0" borderId="0"/>
    <xf numFmtId="0" fontId="16" fillId="0" borderId="0"/>
    <xf numFmtId="0" fontId="17" fillId="0" borderId="0">
      <alignment vertical="top"/>
    </xf>
    <xf numFmtId="164" fontId="1" fillId="0" borderId="0" applyFont="0" applyFill="0" applyBorder="0" applyAlignment="0" applyProtection="0"/>
    <xf numFmtId="0" fontId="19" fillId="6" borderId="0" applyNumberFormat="0" applyBorder="0" applyAlignment="0" applyProtection="0"/>
    <xf numFmtId="164" fontId="1" fillId="0" borderId="0" applyFont="0" applyFill="0" applyBorder="0" applyAlignment="0" applyProtection="0"/>
  </cellStyleXfs>
  <cellXfs count="244">
    <xf numFmtId="0" fontId="0" fillId="0" borderId="0" xfId="0"/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3" applyFont="1" applyFill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0" fontId="8" fillId="4" borderId="1" xfId="3" applyFont="1" applyFill="1" applyBorder="1" applyAlignment="1">
      <alignment horizontal="left" vertical="center" wrapText="1"/>
    </xf>
    <xf numFmtId="0" fontId="4" fillId="2" borderId="1" xfId="5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165" fontId="8" fillId="0" borderId="1" xfId="0" applyNumberFormat="1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left" vertical="top" wrapText="1" shrinkToFit="1"/>
    </xf>
    <xf numFmtId="165" fontId="8" fillId="0" borderId="1" xfId="0" applyNumberFormat="1" applyFont="1" applyFill="1" applyBorder="1" applyAlignment="1">
      <alignment vertical="top" wrapText="1"/>
    </xf>
    <xf numFmtId="0" fontId="4" fillId="0" borderId="1" xfId="1" applyFont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left" wrapText="1"/>
    </xf>
    <xf numFmtId="0" fontId="8" fillId="0" borderId="0" xfId="0" applyFont="1" applyAlignment="1">
      <alignment wrapText="1"/>
    </xf>
    <xf numFmtId="165" fontId="14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166" fontId="4" fillId="0" borderId="1" xfId="0" applyNumberFormat="1" applyFont="1" applyBorder="1" applyAlignment="1">
      <alignment wrapText="1"/>
    </xf>
    <xf numFmtId="166" fontId="4" fillId="4" borderId="1" xfId="0" applyNumberFormat="1" applyFont="1" applyFill="1" applyBorder="1" applyAlignment="1">
      <alignment wrapText="1"/>
    </xf>
    <xf numFmtId="166" fontId="14" fillId="0" borderId="1" xfId="0" applyNumberFormat="1" applyFont="1" applyFill="1" applyBorder="1" applyAlignment="1">
      <alignment horizontal="center" wrapText="1"/>
    </xf>
    <xf numFmtId="166" fontId="4" fillId="0" borderId="1" xfId="0" applyNumberFormat="1" applyFont="1" applyFill="1" applyBorder="1" applyAlignment="1">
      <alignment horizontal="center" wrapText="1"/>
    </xf>
    <xf numFmtId="166" fontId="8" fillId="0" borderId="0" xfId="0" applyNumberFormat="1" applyFont="1" applyAlignment="1">
      <alignment wrapText="1"/>
    </xf>
    <xf numFmtId="166" fontId="8" fillId="4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wrapText="1"/>
    </xf>
    <xf numFmtId="0" fontId="8" fillId="4" borderId="0" xfId="0" applyFont="1" applyFill="1"/>
    <xf numFmtId="0" fontId="12" fillId="0" borderId="0" xfId="0" applyFont="1"/>
    <xf numFmtId="0" fontId="4" fillId="2" borderId="1" xfId="0" applyFont="1" applyFill="1" applyBorder="1" applyAlignment="1">
      <alignment horizontal="center" vertical="top" wrapText="1"/>
    </xf>
    <xf numFmtId="165" fontId="14" fillId="0" borderId="1" xfId="0" applyNumberFormat="1" applyFont="1" applyFill="1" applyBorder="1" applyAlignment="1">
      <alignment horizontal="center" wrapText="1"/>
    </xf>
    <xf numFmtId="167" fontId="4" fillId="0" borderId="1" xfId="6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4" fillId="0" borderId="0" xfId="0" applyFont="1" applyFill="1"/>
    <xf numFmtId="0" fontId="14" fillId="0" borderId="0" xfId="0" applyFont="1" applyAlignment="1">
      <alignment horizontal="left"/>
    </xf>
    <xf numFmtId="0" fontId="14" fillId="0" borderId="1" xfId="0" applyFont="1" applyFill="1" applyBorder="1" applyAlignment="1">
      <alignment horizontal="left" vertical="center" wrapText="1"/>
    </xf>
    <xf numFmtId="167" fontId="14" fillId="0" borderId="1" xfId="8" applyNumberFormat="1" applyFont="1" applyFill="1" applyBorder="1" applyAlignment="1">
      <alignment horizontal="left" vertical="center" wrapText="1"/>
    </xf>
    <xf numFmtId="0" fontId="4" fillId="0" borderId="1" xfId="7" applyFont="1" applyFill="1" applyBorder="1" applyAlignment="1">
      <alignment horizontal="left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1" fontId="4" fillId="0" borderId="1" xfId="0" applyNumberFormat="1" applyFont="1" applyBorder="1" applyAlignment="1">
      <alignment horizontal="left" vertical="center" wrapText="1"/>
    </xf>
    <xf numFmtId="165" fontId="14" fillId="0" borderId="1" xfId="0" applyNumberFormat="1" applyFont="1" applyFill="1" applyBorder="1" applyAlignment="1">
      <alignment vertical="center" wrapText="1"/>
    </xf>
    <xf numFmtId="0" fontId="14" fillId="0" borderId="0" xfId="0" applyFont="1"/>
    <xf numFmtId="0" fontId="14" fillId="0" borderId="0" xfId="0" applyFont="1" applyFill="1"/>
    <xf numFmtId="0" fontId="4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166" fontId="8" fillId="0" borderId="1" xfId="0" applyNumberFormat="1" applyFont="1" applyBorder="1" applyAlignment="1">
      <alignment horizontal="center" vertical="top" wrapText="1" shrinkToFit="1"/>
    </xf>
    <xf numFmtId="165" fontId="8" fillId="4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 shrinkToFit="1"/>
    </xf>
    <xf numFmtId="2" fontId="4" fillId="0" borderId="1" xfId="0" applyNumberFormat="1" applyFont="1" applyFill="1" applyBorder="1" applyAlignment="1">
      <alignment vertical="top" wrapText="1" shrinkToFit="1"/>
    </xf>
    <xf numFmtId="166" fontId="4" fillId="0" borderId="1" xfId="0" applyNumberFormat="1" applyFont="1" applyFill="1" applyBorder="1" applyAlignment="1">
      <alignment horizontal="center" vertical="top" wrapText="1" shrinkToFit="1"/>
    </xf>
    <xf numFmtId="166" fontId="4" fillId="0" borderId="1" xfId="0" applyNumberFormat="1" applyFont="1" applyBorder="1" applyAlignment="1">
      <alignment horizontal="center" vertical="top" wrapText="1" shrinkToFit="1"/>
    </xf>
    <xf numFmtId="2" fontId="4" fillId="0" borderId="1" xfId="0" applyNumberFormat="1" applyFont="1" applyBorder="1" applyAlignment="1">
      <alignment vertical="top" wrapText="1" shrinkToFit="1"/>
    </xf>
    <xf numFmtId="0" fontId="8" fillId="0" borderId="1" xfId="0" applyFont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 shrinkToFit="1"/>
    </xf>
    <xf numFmtId="0" fontId="4" fillId="0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vertical="top" wrapText="1" shrinkToFit="1"/>
    </xf>
    <xf numFmtId="0" fontId="4" fillId="0" borderId="1" xfId="0" applyFont="1" applyBorder="1" applyAlignment="1">
      <alignment vertical="top" wrapText="1" shrinkToFit="1"/>
    </xf>
    <xf numFmtId="166" fontId="14" fillId="0" borderId="1" xfId="0" applyNumberFormat="1" applyFont="1" applyBorder="1" applyAlignment="1">
      <alignment horizontal="center" vertical="center" wrapText="1"/>
    </xf>
    <xf numFmtId="166" fontId="14" fillId="4" borderId="1" xfId="0" applyNumberFormat="1" applyFont="1" applyFill="1" applyBorder="1" applyAlignment="1">
      <alignment horizontal="center" vertical="center" wrapText="1"/>
    </xf>
    <xf numFmtId="0" fontId="6" fillId="0" borderId="0" xfId="1" applyFont="1"/>
    <xf numFmtId="0" fontId="12" fillId="0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4" applyNumberFormat="1" applyFont="1" applyFill="1" applyBorder="1" applyAlignment="1">
      <alignment horizontal="left" vertical="top" wrapText="1"/>
    </xf>
    <xf numFmtId="0" fontId="5" fillId="2" borderId="1" xfId="3" applyFont="1" applyFill="1" applyBorder="1" applyAlignment="1">
      <alignment horizontal="left" vertical="top" wrapText="1"/>
    </xf>
    <xf numFmtId="0" fontId="12" fillId="0" borderId="1" xfId="3" applyFont="1" applyBorder="1" applyAlignment="1">
      <alignment horizontal="left" vertical="center" wrapText="1"/>
    </xf>
    <xf numFmtId="0" fontId="5" fillId="2" borderId="1" xfId="5" applyFont="1" applyFill="1" applyBorder="1" applyAlignment="1">
      <alignment horizontal="left" vertical="top" wrapText="1"/>
    </xf>
    <xf numFmtId="0" fontId="5" fillId="0" borderId="1" xfId="3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165" fontId="14" fillId="0" borderId="1" xfId="0" applyNumberFormat="1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center" wrapText="1"/>
    </xf>
    <xf numFmtId="0" fontId="8" fillId="2" borderId="0" xfId="0" applyFont="1" applyFill="1"/>
    <xf numFmtId="165" fontId="14" fillId="0" borderId="1" xfId="0" applyNumberFormat="1" applyFont="1" applyFill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7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65" fontId="14" fillId="0" borderId="1" xfId="0" applyNumberFormat="1" applyFont="1" applyFill="1" applyBorder="1" applyAlignment="1">
      <alignment horizontal="left" wrapText="1"/>
    </xf>
    <xf numFmtId="166" fontId="13" fillId="0" borderId="1" xfId="0" applyNumberFormat="1" applyFont="1" applyFill="1" applyBorder="1" applyAlignment="1">
      <alignment horizontal="center" wrapText="1"/>
    </xf>
    <xf numFmtId="166" fontId="4" fillId="0" borderId="1" xfId="0" applyNumberFormat="1" applyFont="1" applyFill="1" applyBorder="1" applyAlignment="1">
      <alignment horizontal="center" vertical="top" wrapText="1"/>
    </xf>
    <xf numFmtId="166" fontId="4" fillId="4" borderId="1" xfId="0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left" vertical="center" wrapText="1"/>
    </xf>
    <xf numFmtId="165" fontId="14" fillId="2" borderId="1" xfId="0" applyNumberFormat="1" applyFont="1" applyFill="1" applyBorder="1" applyAlignment="1">
      <alignment horizontal="left" vertical="top" wrapText="1"/>
    </xf>
    <xf numFmtId="166" fontId="14" fillId="2" borderId="1" xfId="0" applyNumberFormat="1" applyFont="1" applyFill="1" applyBorder="1" applyAlignment="1">
      <alignment horizontal="center" vertical="center" wrapText="1"/>
    </xf>
    <xf numFmtId="166" fontId="18" fillId="0" borderId="1" xfId="0" applyNumberFormat="1" applyFont="1" applyFill="1" applyBorder="1" applyAlignment="1">
      <alignment horizont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top" wrapText="1"/>
    </xf>
    <xf numFmtId="166" fontId="8" fillId="4" borderId="1" xfId="0" applyNumberFormat="1" applyFont="1" applyFill="1" applyBorder="1" applyAlignment="1">
      <alignment horizontal="center" vertical="top" wrapText="1"/>
    </xf>
    <xf numFmtId="166" fontId="8" fillId="4" borderId="1" xfId="0" applyNumberFormat="1" applyFont="1" applyFill="1" applyBorder="1" applyAlignment="1">
      <alignment horizontal="center" vertical="center" wrapText="1"/>
    </xf>
    <xf numFmtId="166" fontId="4" fillId="0" borderId="1" xfId="7" applyNumberFormat="1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wrapText="1"/>
    </xf>
    <xf numFmtId="166" fontId="4" fillId="4" borderId="1" xfId="4" applyNumberFormat="1" applyFont="1" applyFill="1" applyBorder="1" applyAlignment="1">
      <alignment horizontal="right" wrapText="1"/>
    </xf>
    <xf numFmtId="166" fontId="4" fillId="0" borderId="1" xfId="0" applyNumberFormat="1" applyFont="1" applyBorder="1" applyAlignment="1">
      <alignment horizontal="right" wrapText="1"/>
    </xf>
    <xf numFmtId="166" fontId="5" fillId="4" borderId="1" xfId="3" applyNumberFormat="1" applyFont="1" applyFill="1" applyBorder="1" applyAlignment="1">
      <alignment horizontal="center" vertical="top" wrapText="1"/>
    </xf>
    <xf numFmtId="166" fontId="8" fillId="4" borderId="1" xfId="3" applyNumberFormat="1" applyFont="1" applyFill="1" applyBorder="1" applyAlignment="1">
      <alignment horizontal="center" vertical="top" wrapText="1"/>
    </xf>
    <xf numFmtId="166" fontId="4" fillId="4" borderId="1" xfId="3" applyNumberFormat="1" applyFont="1" applyFill="1" applyBorder="1" applyAlignment="1">
      <alignment horizontal="center" vertical="top" wrapText="1"/>
    </xf>
    <xf numFmtId="166" fontId="5" fillId="4" borderId="1" xfId="0" applyNumberFormat="1" applyFont="1" applyFill="1" applyBorder="1" applyAlignment="1">
      <alignment horizontal="center" wrapText="1"/>
    </xf>
    <xf numFmtId="166" fontId="4" fillId="4" borderId="1" xfId="0" applyNumberFormat="1" applyFont="1" applyFill="1" applyBorder="1" applyAlignment="1">
      <alignment horizontal="center" wrapText="1"/>
    </xf>
    <xf numFmtId="0" fontId="20" fillId="0" borderId="1" xfId="0" applyFont="1" applyFill="1" applyBorder="1" applyAlignment="1">
      <alignment vertical="center" wrapText="1"/>
    </xf>
    <xf numFmtId="0" fontId="0" fillId="0" borderId="0" xfId="0" applyFill="1"/>
    <xf numFmtId="0" fontId="8" fillId="3" borderId="1" xfId="0" applyFont="1" applyFill="1" applyBorder="1" applyAlignment="1">
      <alignment wrapText="1"/>
    </xf>
    <xf numFmtId="0" fontId="20" fillId="0" borderId="1" xfId="0" applyFont="1" applyFill="1" applyBorder="1"/>
    <xf numFmtId="166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/>
    <xf numFmtId="165" fontId="14" fillId="0" borderId="1" xfId="0" applyNumberFormat="1" applyFont="1" applyFill="1" applyBorder="1"/>
    <xf numFmtId="0" fontId="4" fillId="0" borderId="0" xfId="0" applyFont="1" applyFill="1" applyAlignment="1">
      <alignment wrapText="1"/>
    </xf>
    <xf numFmtId="0" fontId="5" fillId="0" borderId="0" xfId="0" applyFont="1" applyFill="1"/>
    <xf numFmtId="166" fontId="4" fillId="0" borderId="0" xfId="0" applyNumberFormat="1" applyFont="1" applyFill="1"/>
    <xf numFmtId="0" fontId="4" fillId="0" borderId="0" xfId="0" applyFont="1" applyFill="1" applyAlignment="1">
      <alignment horizontal="left"/>
    </xf>
    <xf numFmtId="0" fontId="4" fillId="0" borderId="0" xfId="1" applyFont="1" applyFill="1"/>
    <xf numFmtId="0" fontId="21" fillId="0" borderId="0" xfId="0" applyFont="1" applyFill="1"/>
    <xf numFmtId="0" fontId="4" fillId="0" borderId="1" xfId="0" applyFont="1" applyFill="1" applyBorder="1" applyAlignment="1">
      <alignment horizontal="center" vertical="center" wrapText="1" shrinkToFit="1"/>
    </xf>
    <xf numFmtId="16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 shrinkToFit="1"/>
    </xf>
    <xf numFmtId="2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" xfId="1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left" vertical="center" wrapText="1"/>
    </xf>
    <xf numFmtId="168" fontId="4" fillId="0" borderId="1" xfId="9" applyNumberFormat="1" applyFont="1" applyFill="1" applyBorder="1" applyAlignment="1">
      <alignment horizontal="left" vertical="center" wrapText="1" shrinkToFi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166" fontId="8" fillId="0" borderId="7" xfId="0" applyNumberFormat="1" applyFont="1" applyFill="1" applyBorder="1" applyAlignment="1">
      <alignment horizontal="center" vertical="center" wrapText="1"/>
    </xf>
    <xf numFmtId="166" fontId="8" fillId="0" borderId="6" xfId="0" applyNumberFormat="1" applyFont="1" applyFill="1" applyBorder="1" applyAlignment="1">
      <alignment horizontal="center" vertical="center" wrapText="1"/>
    </xf>
    <xf numFmtId="166" fontId="8" fillId="0" borderId="8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166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166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vertical="center"/>
    </xf>
    <xf numFmtId="164" fontId="4" fillId="0" borderId="1" xfId="11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horizontal="left" vertical="center" wrapText="1" shrinkToFit="1"/>
    </xf>
    <xf numFmtId="0" fontId="8" fillId="0" borderId="3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7" fontId="14" fillId="0" borderId="1" xfId="8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4" fillId="0" borderId="0" xfId="0" applyFont="1" applyFill="1"/>
    <xf numFmtId="166" fontId="4" fillId="0" borderId="3" xfId="0" applyNumberFormat="1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 shrinkToFit="1"/>
    </xf>
    <xf numFmtId="0" fontId="24" fillId="0" borderId="1" xfId="0" applyFont="1" applyFill="1" applyBorder="1" applyAlignment="1">
      <alignment horizontal="center" vertical="center" wrapText="1" shrinkToFi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6" xfId="0" applyNumberFormat="1" applyFont="1" applyFill="1" applyBorder="1" applyAlignment="1">
      <alignment horizontal="center" vertical="center" wrapText="1"/>
    </xf>
    <xf numFmtId="166" fontId="4" fillId="0" borderId="9" xfId="0" applyNumberFormat="1" applyFont="1" applyFill="1" applyBorder="1" applyAlignment="1">
      <alignment horizontal="center" vertical="center" wrapText="1"/>
    </xf>
    <xf numFmtId="166" fontId="4" fillId="0" borderId="7" xfId="0" applyNumberFormat="1" applyFont="1" applyFill="1" applyBorder="1" applyAlignment="1">
      <alignment horizontal="center" vertical="center" wrapText="1"/>
    </xf>
    <xf numFmtId="167" fontId="14" fillId="0" borderId="1" xfId="8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166" fontId="14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166" fontId="13" fillId="0" borderId="3" xfId="0" applyNumberFormat="1" applyFont="1" applyFill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top" wrapText="1"/>
    </xf>
    <xf numFmtId="0" fontId="12" fillId="3" borderId="0" xfId="0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</cellXfs>
  <cellStyles count="12">
    <cellStyle name="Денежный" xfId="9" builtinId="4"/>
    <cellStyle name="Денежный 2" xfId="11"/>
    <cellStyle name="Звичайний_Додаток _ 3 зм_ни 4575" xfId="8"/>
    <cellStyle name="Обычный" xfId="0" builtinId="0"/>
    <cellStyle name="Обычный 2" xfId="2"/>
    <cellStyle name="Обычный 3" xfId="3"/>
    <cellStyle name="Обычный_2017" xfId="4"/>
    <cellStyle name="Обычный_Dod5kochtor" xfId="7"/>
    <cellStyle name="Обычный_IvFrankivsk_2006-05-29 PPB budget final" xfId="5"/>
    <cellStyle name="Обычный_свод_проект_2016_уточнений" xfId="6"/>
    <cellStyle name="Пояснение" xfId="1" builtinId="53"/>
    <cellStyle name="Хороший" xfId="10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503"/>
  <sheetViews>
    <sheetView tabSelected="1" zoomScale="90" zoomScaleNormal="90" workbookViewId="0">
      <pane xSplit="1" ySplit="3" topLeftCell="B895" activePane="bottomRight" state="frozen"/>
      <selection pane="topRight" activeCell="B1" sqref="B1"/>
      <selection pane="bottomLeft" activeCell="A4" sqref="A4"/>
      <selection pane="bottomRight" activeCell="F897" sqref="F897"/>
    </sheetView>
  </sheetViews>
  <sheetFormatPr defaultRowHeight="15.75"/>
  <cols>
    <col min="1" max="1" width="25.85546875" style="28" customWidth="1"/>
    <col min="2" max="2" width="52.28515625" style="28" customWidth="1"/>
    <col min="3" max="3" width="37.5703125" style="28" customWidth="1"/>
    <col min="4" max="4" width="18" style="35" customWidth="1"/>
    <col min="5" max="5" width="29.7109375" style="35" customWidth="1"/>
    <col min="6" max="6" width="25.42578125" style="28" customWidth="1"/>
    <col min="7" max="8" width="9.140625" style="139"/>
    <col min="9" max="16384" width="9.140625" style="28"/>
  </cols>
  <sheetData>
    <row r="1" spans="1:8" ht="58.5" customHeight="1">
      <c r="A1" s="243" t="s">
        <v>269</v>
      </c>
      <c r="B1" s="243"/>
      <c r="C1" s="243"/>
      <c r="D1" s="243"/>
      <c r="E1" s="243"/>
    </row>
    <row r="2" spans="1:8" s="49" customFormat="1" ht="15.75" customHeight="1">
      <c r="A2" s="227" t="s">
        <v>0</v>
      </c>
      <c r="B2" s="227" t="s">
        <v>1</v>
      </c>
      <c r="C2" s="227" t="s">
        <v>270</v>
      </c>
      <c r="D2" s="235" t="s">
        <v>2548</v>
      </c>
      <c r="E2" s="236"/>
      <c r="F2" s="227" t="s">
        <v>2</v>
      </c>
      <c r="G2" s="140"/>
      <c r="H2" s="140"/>
    </row>
    <row r="3" spans="1:8" s="49" customFormat="1">
      <c r="A3" s="227"/>
      <c r="B3" s="227"/>
      <c r="C3" s="227"/>
      <c r="D3" s="39" t="s">
        <v>272</v>
      </c>
      <c r="E3" s="39" t="s">
        <v>68</v>
      </c>
      <c r="F3" s="227"/>
      <c r="G3" s="140"/>
      <c r="H3" s="140"/>
    </row>
    <row r="4" spans="1:8" s="49" customFormat="1">
      <c r="A4" s="38"/>
      <c r="B4" s="38"/>
      <c r="C4" s="38"/>
      <c r="D4" s="39"/>
      <c r="E4" s="39"/>
      <c r="F4" s="38"/>
      <c r="G4" s="140"/>
      <c r="H4" s="140"/>
    </row>
    <row r="5" spans="1:8">
      <c r="A5" s="237" t="s">
        <v>6</v>
      </c>
      <c r="B5" s="237"/>
      <c r="C5" s="237"/>
      <c r="D5" s="237"/>
      <c r="E5" s="237"/>
      <c r="F5" s="134"/>
    </row>
    <row r="6" spans="1:8" s="14" customFormat="1">
      <c r="A6" s="234" t="s">
        <v>0</v>
      </c>
      <c r="B6" s="234" t="s">
        <v>1</v>
      </c>
      <c r="C6" s="234" t="s">
        <v>270</v>
      </c>
      <c r="D6" s="219" t="s">
        <v>271</v>
      </c>
      <c r="E6" s="219"/>
      <c r="F6" s="234" t="s">
        <v>2</v>
      </c>
      <c r="G6" s="54"/>
      <c r="H6" s="54"/>
    </row>
    <row r="7" spans="1:8" s="14" customFormat="1">
      <c r="A7" s="234"/>
      <c r="B7" s="234"/>
      <c r="C7" s="234"/>
      <c r="D7" s="59" t="s">
        <v>272</v>
      </c>
      <c r="E7" s="59" t="s">
        <v>68</v>
      </c>
      <c r="F7" s="234"/>
      <c r="G7" s="54"/>
      <c r="H7" s="54"/>
    </row>
    <row r="8" spans="1:8" s="14" customFormat="1" ht="47.25">
      <c r="A8" s="62" t="s">
        <v>273</v>
      </c>
      <c r="B8" s="56" t="s">
        <v>274</v>
      </c>
      <c r="C8" s="29" t="s">
        <v>275</v>
      </c>
      <c r="D8" s="3">
        <v>211</v>
      </c>
      <c r="E8" s="59">
        <v>210.63945000000001</v>
      </c>
      <c r="F8" s="63" t="s">
        <v>276</v>
      </c>
      <c r="G8" s="54"/>
      <c r="H8" s="54"/>
    </row>
    <row r="9" spans="1:8" s="14" customFormat="1" ht="47.25">
      <c r="A9" s="62" t="s">
        <v>277</v>
      </c>
      <c r="B9" s="56" t="s">
        <v>4</v>
      </c>
      <c r="C9" s="29" t="s">
        <v>275</v>
      </c>
      <c r="D9" s="3">
        <v>735</v>
      </c>
      <c r="E9" s="59">
        <v>166.31191000000001</v>
      </c>
      <c r="F9" s="63" t="s">
        <v>278</v>
      </c>
      <c r="G9" s="54"/>
      <c r="H9" s="54"/>
    </row>
    <row r="10" spans="1:8" s="14" customFormat="1" ht="47.25">
      <c r="A10" s="62" t="s">
        <v>279</v>
      </c>
      <c r="B10" s="56" t="s">
        <v>3</v>
      </c>
      <c r="C10" s="29" t="s">
        <v>280</v>
      </c>
      <c r="D10" s="3">
        <v>922</v>
      </c>
      <c r="E10" s="59">
        <v>278.43414999999999</v>
      </c>
      <c r="F10" s="63" t="s">
        <v>281</v>
      </c>
      <c r="G10" s="54"/>
      <c r="H10" s="54"/>
    </row>
    <row r="11" spans="1:8" s="14" customFormat="1" ht="31.5">
      <c r="A11" s="62" t="s">
        <v>279</v>
      </c>
      <c r="B11" s="56" t="s">
        <v>3</v>
      </c>
      <c r="C11" s="29" t="s">
        <v>282</v>
      </c>
      <c r="D11" s="3">
        <v>377</v>
      </c>
      <c r="E11" s="59">
        <v>114.28440000000001</v>
      </c>
      <c r="F11" s="63" t="s">
        <v>65</v>
      </c>
      <c r="G11" s="54"/>
      <c r="H11" s="54"/>
    </row>
    <row r="12" spans="1:8">
      <c r="A12" s="237" t="s">
        <v>257</v>
      </c>
      <c r="B12" s="237"/>
      <c r="C12" s="237"/>
      <c r="D12" s="237"/>
      <c r="E12" s="237"/>
      <c r="F12" s="134"/>
    </row>
    <row r="13" spans="1:8" s="64" customFormat="1" ht="31.5">
      <c r="A13" s="234" t="s">
        <v>7</v>
      </c>
      <c r="B13" s="233" t="s">
        <v>283</v>
      </c>
      <c r="C13" s="29" t="s">
        <v>284</v>
      </c>
      <c r="D13" s="39">
        <v>832.49099999999999</v>
      </c>
      <c r="E13" s="39">
        <f>SUM(E14:E16)</f>
        <v>832.49095999999997</v>
      </c>
      <c r="F13" s="102"/>
      <c r="G13" s="54"/>
      <c r="H13" s="54"/>
    </row>
    <row r="14" spans="1:8" s="64" customFormat="1" ht="31.5">
      <c r="A14" s="234"/>
      <c r="B14" s="233"/>
      <c r="C14" s="110" t="s">
        <v>285</v>
      </c>
      <c r="D14" s="59" t="s">
        <v>5</v>
      </c>
      <c r="E14" s="33">
        <v>119.8458</v>
      </c>
      <c r="F14" s="30" t="s">
        <v>286</v>
      </c>
      <c r="G14" s="54"/>
      <c r="H14" s="54"/>
    </row>
    <row r="15" spans="1:8" s="64" customFormat="1" ht="47.25">
      <c r="A15" s="234"/>
      <c r="B15" s="233"/>
      <c r="C15" s="110" t="s">
        <v>287</v>
      </c>
      <c r="D15" s="59" t="s">
        <v>5</v>
      </c>
      <c r="E15" s="33">
        <v>12.645160000000001</v>
      </c>
      <c r="F15" s="66" t="s">
        <v>69</v>
      </c>
      <c r="G15" s="54"/>
      <c r="H15" s="54"/>
    </row>
    <row r="16" spans="1:8" s="64" customFormat="1" ht="47.25">
      <c r="A16" s="234"/>
      <c r="B16" s="233"/>
      <c r="C16" s="110" t="s">
        <v>288</v>
      </c>
      <c r="D16" s="59" t="s">
        <v>5</v>
      </c>
      <c r="E16" s="33">
        <v>700</v>
      </c>
      <c r="F16" s="66" t="s">
        <v>289</v>
      </c>
      <c r="G16" s="54"/>
      <c r="H16" s="54"/>
    </row>
    <row r="17" spans="1:8" s="65" customFormat="1">
      <c r="A17" s="232" t="s">
        <v>290</v>
      </c>
      <c r="B17" s="233" t="s">
        <v>291</v>
      </c>
      <c r="C17" s="29" t="s">
        <v>292</v>
      </c>
      <c r="D17" s="39">
        <v>1775.452</v>
      </c>
      <c r="E17" s="39">
        <f>SUM(E18:E21)</f>
        <v>1775.452</v>
      </c>
      <c r="F17" s="102"/>
      <c r="G17" s="54"/>
      <c r="H17" s="54"/>
    </row>
    <row r="18" spans="1:8" s="65" customFormat="1" ht="31.5">
      <c r="A18" s="232"/>
      <c r="B18" s="233"/>
      <c r="C18" s="110" t="s">
        <v>285</v>
      </c>
      <c r="D18" s="59" t="s">
        <v>5</v>
      </c>
      <c r="E18" s="33">
        <v>22.558910000000001</v>
      </c>
      <c r="F18" s="17" t="s">
        <v>293</v>
      </c>
      <c r="G18" s="54"/>
      <c r="H18" s="54"/>
    </row>
    <row r="19" spans="1:8" s="65" customFormat="1" ht="31.5">
      <c r="A19" s="232"/>
      <c r="B19" s="233"/>
      <c r="C19" s="110" t="s">
        <v>287</v>
      </c>
      <c r="D19" s="59" t="s">
        <v>5</v>
      </c>
      <c r="E19" s="33">
        <v>26.025500000000001</v>
      </c>
      <c r="F19" s="45" t="s">
        <v>294</v>
      </c>
      <c r="G19" s="54"/>
      <c r="H19" s="54"/>
    </row>
    <row r="20" spans="1:8" s="65" customFormat="1" ht="31.5">
      <c r="A20" s="232"/>
      <c r="B20" s="233"/>
      <c r="C20" s="110" t="s">
        <v>295</v>
      </c>
      <c r="D20" s="59" t="s">
        <v>5</v>
      </c>
      <c r="E20" s="33">
        <v>6.6668900000000004</v>
      </c>
      <c r="F20" s="45" t="s">
        <v>293</v>
      </c>
      <c r="G20" s="54"/>
      <c r="H20" s="54"/>
    </row>
    <row r="21" spans="1:8" s="65" customFormat="1">
      <c r="A21" s="232"/>
      <c r="B21" s="233"/>
      <c r="C21" s="110" t="s">
        <v>288</v>
      </c>
      <c r="D21" s="59" t="s">
        <v>5</v>
      </c>
      <c r="E21" s="33">
        <v>1720.2007000000001</v>
      </c>
      <c r="F21" s="45" t="s">
        <v>296</v>
      </c>
      <c r="G21" s="54"/>
      <c r="H21" s="54"/>
    </row>
    <row r="22" spans="1:8" s="64" customFormat="1">
      <c r="A22" s="232" t="s">
        <v>8</v>
      </c>
      <c r="B22" s="233" t="s">
        <v>298</v>
      </c>
      <c r="C22" s="29" t="s">
        <v>299</v>
      </c>
      <c r="D22" s="39">
        <v>1341.816</v>
      </c>
      <c r="E22" s="39">
        <f>SUM(E23:E25)</f>
        <v>1341.7785100000001</v>
      </c>
      <c r="F22" s="102"/>
      <c r="G22" s="54"/>
      <c r="H22" s="54"/>
    </row>
    <row r="23" spans="1:8" s="64" customFormat="1" ht="47.25">
      <c r="A23" s="232"/>
      <c r="B23" s="233"/>
      <c r="C23" s="110" t="s">
        <v>300</v>
      </c>
      <c r="D23" s="59" t="s">
        <v>5</v>
      </c>
      <c r="E23" s="33">
        <v>119.902</v>
      </c>
      <c r="F23" s="30" t="s">
        <v>286</v>
      </c>
      <c r="G23" s="54"/>
      <c r="H23" s="54"/>
    </row>
    <row r="24" spans="1:8" s="64" customFormat="1" ht="47.25">
      <c r="A24" s="232"/>
      <c r="B24" s="233"/>
      <c r="C24" s="110" t="s">
        <v>287</v>
      </c>
      <c r="D24" s="59" t="s">
        <v>5</v>
      </c>
      <c r="E24" s="33">
        <v>21.87651</v>
      </c>
      <c r="F24" s="66" t="s">
        <v>69</v>
      </c>
      <c r="G24" s="54"/>
      <c r="H24" s="54"/>
    </row>
    <row r="25" spans="1:8" s="64" customFormat="1" ht="31.5">
      <c r="A25" s="232"/>
      <c r="B25" s="233"/>
      <c r="C25" s="110" t="s">
        <v>288</v>
      </c>
      <c r="D25" s="59" t="s">
        <v>5</v>
      </c>
      <c r="E25" s="33">
        <v>1200</v>
      </c>
      <c r="F25" s="66" t="s">
        <v>301</v>
      </c>
      <c r="G25" s="54"/>
      <c r="H25" s="54"/>
    </row>
    <row r="26" spans="1:8" s="64" customFormat="1" ht="31.5">
      <c r="A26" s="232" t="s">
        <v>9</v>
      </c>
      <c r="B26" s="233" t="s">
        <v>302</v>
      </c>
      <c r="C26" s="29" t="s">
        <v>303</v>
      </c>
      <c r="D26" s="39">
        <v>344.08</v>
      </c>
      <c r="E26" s="39">
        <f>SUM(E27:E27)</f>
        <v>326.75319999999999</v>
      </c>
      <c r="F26" s="102"/>
      <c r="G26" s="54"/>
      <c r="H26" s="54"/>
    </row>
    <row r="27" spans="1:8" s="64" customFormat="1" ht="31.5">
      <c r="A27" s="232"/>
      <c r="B27" s="233"/>
      <c r="C27" s="110" t="s">
        <v>285</v>
      </c>
      <c r="D27" s="59" t="s">
        <v>5</v>
      </c>
      <c r="E27" s="33">
        <v>326.75319999999999</v>
      </c>
      <c r="F27" s="66" t="s">
        <v>186</v>
      </c>
      <c r="G27" s="54"/>
      <c r="H27" s="54"/>
    </row>
    <row r="28" spans="1:8" s="64" customFormat="1" ht="31.5">
      <c r="A28" s="232" t="s">
        <v>10</v>
      </c>
      <c r="B28" s="233" t="s">
        <v>304</v>
      </c>
      <c r="C28" s="29" t="s">
        <v>305</v>
      </c>
      <c r="D28" s="39">
        <v>299.61599999999999</v>
      </c>
      <c r="E28" s="39">
        <f>SUM(E29:E29)</f>
        <v>299.61599999999999</v>
      </c>
      <c r="F28" s="102"/>
      <c r="G28" s="54"/>
      <c r="H28" s="54"/>
    </row>
    <row r="29" spans="1:8" s="64" customFormat="1" ht="31.5">
      <c r="A29" s="232"/>
      <c r="B29" s="233"/>
      <c r="C29" s="110" t="s">
        <v>285</v>
      </c>
      <c r="D29" s="59" t="s">
        <v>5</v>
      </c>
      <c r="E29" s="33">
        <v>299.61599999999999</v>
      </c>
      <c r="F29" s="45" t="s">
        <v>306</v>
      </c>
      <c r="G29" s="54"/>
      <c r="H29" s="54"/>
    </row>
    <row r="30" spans="1:8" s="64" customFormat="1" ht="31.5">
      <c r="A30" s="232" t="s">
        <v>11</v>
      </c>
      <c r="B30" s="233" t="s">
        <v>307</v>
      </c>
      <c r="C30" s="29" t="s">
        <v>303</v>
      </c>
      <c r="D30" s="39">
        <v>1794.354</v>
      </c>
      <c r="E30" s="39">
        <f>SUM(E31:E33)</f>
        <v>1790.2375300000001</v>
      </c>
      <c r="F30" s="102"/>
      <c r="G30" s="54"/>
      <c r="H30" s="54"/>
    </row>
    <row r="31" spans="1:8" s="64" customFormat="1" ht="31.5">
      <c r="A31" s="232"/>
      <c r="B31" s="233"/>
      <c r="C31" s="110" t="s">
        <v>285</v>
      </c>
      <c r="D31" s="59" t="s">
        <v>5</v>
      </c>
      <c r="E31" s="33">
        <v>51.592320000000001</v>
      </c>
      <c r="F31" s="30" t="s">
        <v>145</v>
      </c>
      <c r="G31" s="54"/>
      <c r="H31" s="54"/>
    </row>
    <row r="32" spans="1:8" s="64" customFormat="1" ht="47.25">
      <c r="A32" s="232"/>
      <c r="B32" s="233"/>
      <c r="C32" s="110" t="s">
        <v>287</v>
      </c>
      <c r="D32" s="59" t="s">
        <v>5</v>
      </c>
      <c r="E32" s="33">
        <v>18.799209999999999</v>
      </c>
      <c r="F32" s="66" t="s">
        <v>69</v>
      </c>
      <c r="G32" s="54"/>
      <c r="H32" s="54"/>
    </row>
    <row r="33" spans="1:8" s="64" customFormat="1">
      <c r="A33" s="232"/>
      <c r="B33" s="233"/>
      <c r="C33" s="110" t="s">
        <v>288</v>
      </c>
      <c r="D33" s="59" t="s">
        <v>5</v>
      </c>
      <c r="E33" s="33">
        <f>789.846+930</f>
        <v>1719.846</v>
      </c>
      <c r="F33" s="66" t="s">
        <v>308</v>
      </c>
      <c r="G33" s="54"/>
      <c r="H33" s="54"/>
    </row>
    <row r="34" spans="1:8" s="64" customFormat="1" ht="31.5">
      <c r="A34" s="232" t="s">
        <v>11</v>
      </c>
      <c r="B34" s="233" t="s">
        <v>309</v>
      </c>
      <c r="C34" s="29" t="s">
        <v>305</v>
      </c>
      <c r="D34" s="39">
        <v>111.68300000000001</v>
      </c>
      <c r="E34" s="39">
        <f>SUM(E35:E36)</f>
        <v>111.6824</v>
      </c>
      <c r="F34" s="102"/>
      <c r="G34" s="54"/>
      <c r="H34" s="54"/>
    </row>
    <row r="35" spans="1:8" s="64" customFormat="1" ht="31.5">
      <c r="A35" s="232"/>
      <c r="B35" s="233"/>
      <c r="C35" s="110" t="s">
        <v>285</v>
      </c>
      <c r="D35" s="59" t="s">
        <v>5</v>
      </c>
      <c r="E35" s="33">
        <v>111.6824</v>
      </c>
      <c r="F35" s="45" t="s">
        <v>310</v>
      </c>
      <c r="G35" s="54"/>
      <c r="H35" s="54"/>
    </row>
    <row r="36" spans="1:8" s="64" customFormat="1">
      <c r="A36" s="232"/>
      <c r="B36" s="233"/>
      <c r="C36" s="110" t="s">
        <v>288</v>
      </c>
      <c r="D36" s="59" t="s">
        <v>5</v>
      </c>
      <c r="E36" s="117"/>
      <c r="F36" s="66"/>
      <c r="G36" s="54"/>
      <c r="H36" s="54"/>
    </row>
    <row r="37" spans="1:8" s="65" customFormat="1" ht="31.5">
      <c r="A37" s="232" t="s">
        <v>12</v>
      </c>
      <c r="B37" s="233" t="s">
        <v>311</v>
      </c>
      <c r="C37" s="29" t="s">
        <v>312</v>
      </c>
      <c r="D37" s="39">
        <v>160</v>
      </c>
      <c r="E37" s="39">
        <f>SUM(E38:E41)</f>
        <v>0</v>
      </c>
      <c r="F37" s="102"/>
      <c r="G37" s="54"/>
      <c r="H37" s="54"/>
    </row>
    <row r="38" spans="1:8" s="65" customFormat="1" ht="31.5">
      <c r="A38" s="232"/>
      <c r="B38" s="233"/>
      <c r="C38" s="110" t="s">
        <v>285</v>
      </c>
      <c r="D38" s="59" t="s">
        <v>5</v>
      </c>
      <c r="E38" s="47"/>
      <c r="F38" s="102"/>
      <c r="G38" s="54"/>
      <c r="H38" s="54"/>
    </row>
    <row r="39" spans="1:8" s="65" customFormat="1">
      <c r="A39" s="232"/>
      <c r="B39" s="233"/>
      <c r="C39" s="110" t="s">
        <v>287</v>
      </c>
      <c r="D39" s="59" t="s">
        <v>5</v>
      </c>
      <c r="E39" s="47"/>
      <c r="F39" s="102"/>
      <c r="G39" s="54"/>
      <c r="H39" s="54"/>
    </row>
    <row r="40" spans="1:8" s="65" customFormat="1">
      <c r="A40" s="232"/>
      <c r="B40" s="233"/>
      <c r="C40" s="110" t="s">
        <v>313</v>
      </c>
      <c r="D40" s="59" t="s">
        <v>5</v>
      </c>
      <c r="E40" s="47"/>
      <c r="F40" s="102"/>
      <c r="G40" s="54"/>
      <c r="H40" s="54"/>
    </row>
    <row r="41" spans="1:8" s="65" customFormat="1">
      <c r="A41" s="232"/>
      <c r="B41" s="233"/>
      <c r="C41" s="110" t="s">
        <v>288</v>
      </c>
      <c r="D41" s="59" t="s">
        <v>5</v>
      </c>
      <c r="E41" s="47"/>
      <c r="F41" s="102"/>
      <c r="G41" s="54"/>
      <c r="H41" s="54"/>
    </row>
    <row r="42" spans="1:8" s="64" customFormat="1" ht="31.5">
      <c r="A42" s="232" t="s">
        <v>13</v>
      </c>
      <c r="B42" s="233" t="s">
        <v>314</v>
      </c>
      <c r="C42" s="29" t="s">
        <v>315</v>
      </c>
      <c r="D42" s="39">
        <v>134.54599999999999</v>
      </c>
      <c r="E42" s="39">
        <f>SUM(E43:E46)</f>
        <v>134.54599999999999</v>
      </c>
      <c r="F42" s="102"/>
      <c r="G42" s="54"/>
      <c r="H42" s="54"/>
    </row>
    <row r="43" spans="1:8" s="64" customFormat="1" ht="47.25">
      <c r="A43" s="232"/>
      <c r="B43" s="233"/>
      <c r="C43" s="110" t="s">
        <v>300</v>
      </c>
      <c r="D43" s="59" t="s">
        <v>5</v>
      </c>
      <c r="E43" s="33">
        <v>134.54599999999999</v>
      </c>
      <c r="F43" s="45" t="s">
        <v>85</v>
      </c>
      <c r="G43" s="54"/>
      <c r="H43" s="54"/>
    </row>
    <row r="44" spans="1:8" s="64" customFormat="1">
      <c r="A44" s="232"/>
      <c r="B44" s="233"/>
      <c r="C44" s="110" t="s">
        <v>287</v>
      </c>
      <c r="D44" s="59" t="s">
        <v>5</v>
      </c>
      <c r="E44" s="33"/>
      <c r="F44" s="102"/>
      <c r="G44" s="54"/>
      <c r="H44" s="54"/>
    </row>
    <row r="45" spans="1:8" s="64" customFormat="1">
      <c r="A45" s="232"/>
      <c r="B45" s="233"/>
      <c r="C45" s="110" t="s">
        <v>313</v>
      </c>
      <c r="D45" s="59" t="s">
        <v>5</v>
      </c>
      <c r="E45" s="33"/>
      <c r="F45" s="102"/>
      <c r="G45" s="54"/>
      <c r="H45" s="54"/>
    </row>
    <row r="46" spans="1:8" s="64" customFormat="1">
      <c r="A46" s="232"/>
      <c r="B46" s="233"/>
      <c r="C46" s="110" t="s">
        <v>288</v>
      </c>
      <c r="D46" s="59" t="s">
        <v>5</v>
      </c>
      <c r="E46" s="33"/>
      <c r="F46" s="102"/>
      <c r="G46" s="54"/>
      <c r="H46" s="54"/>
    </row>
    <row r="47" spans="1:8" s="64" customFormat="1" ht="31.5">
      <c r="A47" s="232" t="s">
        <v>14</v>
      </c>
      <c r="B47" s="233" t="s">
        <v>316</v>
      </c>
      <c r="C47" s="29" t="s">
        <v>303</v>
      </c>
      <c r="D47" s="39">
        <v>613.74300000000005</v>
      </c>
      <c r="E47" s="39">
        <f>SUM(E48:E49)</f>
        <v>604.30516</v>
      </c>
      <c r="F47" s="102"/>
      <c r="G47" s="54"/>
      <c r="H47" s="54"/>
    </row>
    <row r="48" spans="1:8" s="64" customFormat="1" ht="31.5">
      <c r="A48" s="232"/>
      <c r="B48" s="233"/>
      <c r="C48" s="110" t="s">
        <v>285</v>
      </c>
      <c r="D48" s="59" t="s">
        <v>5</v>
      </c>
      <c r="E48" s="33">
        <v>14.80996</v>
      </c>
      <c r="F48" s="45" t="s">
        <v>317</v>
      </c>
      <c r="G48" s="54"/>
      <c r="H48" s="54"/>
    </row>
    <row r="49" spans="1:8" s="64" customFormat="1">
      <c r="A49" s="232"/>
      <c r="B49" s="233"/>
      <c r="C49" s="110" t="s">
        <v>288</v>
      </c>
      <c r="D49" s="59" t="s">
        <v>5</v>
      </c>
      <c r="E49" s="33">
        <v>589.49519999999995</v>
      </c>
      <c r="F49" s="30" t="s">
        <v>33</v>
      </c>
      <c r="G49" s="54"/>
      <c r="H49" s="54"/>
    </row>
    <row r="50" spans="1:8" s="64" customFormat="1" ht="31.5">
      <c r="A50" s="232" t="s">
        <v>15</v>
      </c>
      <c r="B50" s="233" t="s">
        <v>318</v>
      </c>
      <c r="C50" s="29" t="s">
        <v>305</v>
      </c>
      <c r="D50" s="39">
        <v>620.68900000000008</v>
      </c>
      <c r="E50" s="39">
        <f>SUM(E51:E51)</f>
        <v>324.39769999999999</v>
      </c>
      <c r="F50" s="102"/>
      <c r="G50" s="54"/>
      <c r="H50" s="54"/>
    </row>
    <row r="51" spans="1:8" s="64" customFormat="1" ht="31.5">
      <c r="A51" s="232"/>
      <c r="B51" s="233"/>
      <c r="C51" s="110" t="s">
        <v>285</v>
      </c>
      <c r="D51" s="59" t="s">
        <v>5</v>
      </c>
      <c r="E51" s="33">
        <v>324.39769999999999</v>
      </c>
      <c r="F51" s="45" t="s">
        <v>85</v>
      </c>
      <c r="G51" s="54"/>
      <c r="H51" s="54"/>
    </row>
    <row r="52" spans="1:8" s="64" customFormat="1" ht="31.5">
      <c r="A52" s="232" t="s">
        <v>17</v>
      </c>
      <c r="B52" s="233" t="s">
        <v>319</v>
      </c>
      <c r="C52" s="29" t="s">
        <v>305</v>
      </c>
      <c r="D52" s="39">
        <v>979.85900000000004</v>
      </c>
      <c r="E52" s="39">
        <f>SUM(E53:E56)</f>
        <v>496.14764000000002</v>
      </c>
      <c r="F52" s="102"/>
      <c r="G52" s="54"/>
      <c r="H52" s="54"/>
    </row>
    <row r="53" spans="1:8" s="64" customFormat="1" ht="31.5">
      <c r="A53" s="232"/>
      <c r="B53" s="233"/>
      <c r="C53" s="110" t="s">
        <v>285</v>
      </c>
      <c r="D53" s="59" t="s">
        <v>5</v>
      </c>
      <c r="E53" s="33">
        <v>14.80753</v>
      </c>
      <c r="F53" s="66" t="s">
        <v>108</v>
      </c>
      <c r="G53" s="54"/>
      <c r="H53" s="54"/>
    </row>
    <row r="54" spans="1:8" s="64" customFormat="1" ht="47.25">
      <c r="A54" s="232"/>
      <c r="B54" s="233"/>
      <c r="C54" s="110" t="s">
        <v>287</v>
      </c>
      <c r="D54" s="59" t="s">
        <v>5</v>
      </c>
      <c r="E54" s="33">
        <v>9.7241599999999995</v>
      </c>
      <c r="F54" s="30" t="s">
        <v>69</v>
      </c>
      <c r="G54" s="54"/>
      <c r="H54" s="54"/>
    </row>
    <row r="55" spans="1:8" s="64" customFormat="1">
      <c r="A55" s="232"/>
      <c r="B55" s="233"/>
      <c r="C55" s="110" t="s">
        <v>295</v>
      </c>
      <c r="D55" s="59" t="s">
        <v>5</v>
      </c>
      <c r="E55" s="33">
        <v>1.61595</v>
      </c>
      <c r="F55" s="66" t="s">
        <v>108</v>
      </c>
      <c r="G55" s="54"/>
      <c r="H55" s="54"/>
    </row>
    <row r="56" spans="1:8" s="64" customFormat="1" ht="31.5">
      <c r="A56" s="232"/>
      <c r="B56" s="233"/>
      <c r="C56" s="110" t="s">
        <v>288</v>
      </c>
      <c r="D56" s="59" t="s">
        <v>5</v>
      </c>
      <c r="E56" s="33">
        <v>470</v>
      </c>
      <c r="F56" s="66" t="s">
        <v>320</v>
      </c>
      <c r="G56" s="54"/>
      <c r="H56" s="54"/>
    </row>
    <row r="57" spans="1:8" s="64" customFormat="1" ht="31.5">
      <c r="A57" s="232" t="s">
        <v>18</v>
      </c>
      <c r="B57" s="233" t="s">
        <v>321</v>
      </c>
      <c r="C57" s="29" t="s">
        <v>305</v>
      </c>
      <c r="D57" s="39">
        <v>4500</v>
      </c>
      <c r="E57" s="39">
        <f>SUM(E58:E60)</f>
        <v>4488.0878599999996</v>
      </c>
      <c r="F57" s="102"/>
      <c r="G57" s="54"/>
      <c r="H57" s="54"/>
    </row>
    <row r="58" spans="1:8" s="64" customFormat="1" ht="31.5">
      <c r="A58" s="232"/>
      <c r="B58" s="233"/>
      <c r="C58" s="110" t="s">
        <v>285</v>
      </c>
      <c r="D58" s="59" t="s">
        <v>5</v>
      </c>
      <c r="E58" s="33">
        <v>17.923860000000001</v>
      </c>
      <c r="F58" s="45" t="s">
        <v>306</v>
      </c>
      <c r="G58" s="54"/>
      <c r="H58" s="54"/>
    </row>
    <row r="59" spans="1:8" s="64" customFormat="1" ht="47.25">
      <c r="A59" s="232"/>
      <c r="B59" s="233"/>
      <c r="C59" s="110" t="s">
        <v>287</v>
      </c>
      <c r="D59" s="59" t="s">
        <v>5</v>
      </c>
      <c r="E59" s="33">
        <v>90.899709999999999</v>
      </c>
      <c r="F59" s="66" t="s">
        <v>69</v>
      </c>
      <c r="G59" s="54"/>
      <c r="H59" s="54"/>
    </row>
    <row r="60" spans="1:8" s="64" customFormat="1" ht="47.25">
      <c r="A60" s="232"/>
      <c r="B60" s="233"/>
      <c r="C60" s="110" t="s">
        <v>288</v>
      </c>
      <c r="D60" s="59" t="s">
        <v>5</v>
      </c>
      <c r="E60" s="33">
        <v>4379.2642900000001</v>
      </c>
      <c r="F60" s="66" t="s">
        <v>289</v>
      </c>
      <c r="G60" s="54"/>
      <c r="H60" s="54"/>
    </row>
    <row r="61" spans="1:8" s="64" customFormat="1" ht="31.5">
      <c r="A61" s="232" t="s">
        <v>19</v>
      </c>
      <c r="B61" s="233" t="s">
        <v>322</v>
      </c>
      <c r="C61" s="29" t="s">
        <v>305</v>
      </c>
      <c r="D61" s="39">
        <v>1700</v>
      </c>
      <c r="E61" s="39">
        <f>SUM(E62:E64)</f>
        <v>1672.2295299999998</v>
      </c>
      <c r="F61" s="102"/>
      <c r="G61" s="54"/>
      <c r="H61" s="54"/>
    </row>
    <row r="62" spans="1:8" s="64" customFormat="1" ht="31.5">
      <c r="A62" s="232"/>
      <c r="B62" s="233"/>
      <c r="C62" s="110" t="s">
        <v>285</v>
      </c>
      <c r="D62" s="59" t="s">
        <v>5</v>
      </c>
      <c r="E62" s="33">
        <v>83.2226</v>
      </c>
      <c r="F62" s="45" t="s">
        <v>306</v>
      </c>
      <c r="G62" s="54"/>
      <c r="H62" s="54"/>
    </row>
    <row r="63" spans="1:8" s="64" customFormat="1" ht="47.25">
      <c r="A63" s="232"/>
      <c r="B63" s="233"/>
      <c r="C63" s="110" t="s">
        <v>287</v>
      </c>
      <c r="D63" s="59" t="s">
        <v>5</v>
      </c>
      <c r="E63" s="33">
        <v>36.930520000000001</v>
      </c>
      <c r="F63" s="66" t="s">
        <v>69</v>
      </c>
      <c r="G63" s="54"/>
      <c r="H63" s="54"/>
    </row>
    <row r="64" spans="1:8" s="64" customFormat="1">
      <c r="A64" s="232"/>
      <c r="B64" s="233"/>
      <c r="C64" s="110" t="s">
        <v>288</v>
      </c>
      <c r="D64" s="59" t="s">
        <v>5</v>
      </c>
      <c r="E64" s="33">
        <v>1552.0764099999999</v>
      </c>
      <c r="F64" s="66" t="s">
        <v>33</v>
      </c>
      <c r="G64" s="54"/>
      <c r="H64" s="54"/>
    </row>
    <row r="65" spans="1:8" s="64" customFormat="1" ht="31.5">
      <c r="A65" s="232" t="s">
        <v>21</v>
      </c>
      <c r="B65" s="233" t="s">
        <v>323</v>
      </c>
      <c r="C65" s="29" t="s">
        <v>305</v>
      </c>
      <c r="D65" s="39">
        <v>312.43600000000004</v>
      </c>
      <c r="E65" s="39">
        <f>SUM(E66:E66)</f>
        <v>312.43520000000001</v>
      </c>
      <c r="F65" s="102"/>
      <c r="G65" s="54"/>
      <c r="H65" s="54"/>
    </row>
    <row r="66" spans="1:8" s="64" customFormat="1" ht="31.5">
      <c r="A66" s="232"/>
      <c r="B66" s="233"/>
      <c r="C66" s="110" t="s">
        <v>285</v>
      </c>
      <c r="D66" s="59" t="s">
        <v>5</v>
      </c>
      <c r="E66" s="33">
        <v>312.43520000000001</v>
      </c>
      <c r="F66" s="45" t="s">
        <v>306</v>
      </c>
      <c r="G66" s="54"/>
      <c r="H66" s="54"/>
    </row>
    <row r="67" spans="1:8" s="64" customFormat="1" ht="31.5">
      <c r="A67" s="232" t="s">
        <v>22</v>
      </c>
      <c r="B67" s="233" t="s">
        <v>324</v>
      </c>
      <c r="C67" s="29" t="s">
        <v>305</v>
      </c>
      <c r="D67" s="39">
        <v>802.55</v>
      </c>
      <c r="E67" s="39">
        <f>SUM(E68:E69)</f>
        <v>799.06239000000005</v>
      </c>
      <c r="F67" s="102"/>
      <c r="G67" s="54"/>
      <c r="H67" s="54"/>
    </row>
    <row r="68" spans="1:8" s="64" customFormat="1" ht="47.25">
      <c r="A68" s="232"/>
      <c r="B68" s="233"/>
      <c r="C68" s="110" t="s">
        <v>287</v>
      </c>
      <c r="D68" s="59" t="s">
        <v>5</v>
      </c>
      <c r="E68" s="33">
        <v>14.092890000000001</v>
      </c>
      <c r="F68" s="66" t="s">
        <v>69</v>
      </c>
      <c r="G68" s="54"/>
      <c r="H68" s="54"/>
    </row>
    <row r="69" spans="1:8" s="64" customFormat="1">
      <c r="A69" s="232"/>
      <c r="B69" s="233"/>
      <c r="C69" s="110" t="s">
        <v>288</v>
      </c>
      <c r="D69" s="59" t="s">
        <v>5</v>
      </c>
      <c r="E69" s="33">
        <v>784.96950000000004</v>
      </c>
      <c r="F69" s="66" t="s">
        <v>73</v>
      </c>
      <c r="G69" s="54"/>
      <c r="H69" s="54"/>
    </row>
    <row r="70" spans="1:8" s="64" customFormat="1" ht="31.5">
      <c r="A70" s="232" t="s">
        <v>22</v>
      </c>
      <c r="B70" s="233" t="s">
        <v>325</v>
      </c>
      <c r="C70" s="29" t="s">
        <v>326</v>
      </c>
      <c r="D70" s="39">
        <v>1773.097</v>
      </c>
      <c r="E70" s="39">
        <f>SUM(E71:E74)</f>
        <v>1773.0965600000002</v>
      </c>
      <c r="F70" s="102"/>
      <c r="G70" s="54"/>
      <c r="H70" s="54"/>
    </row>
    <row r="71" spans="1:8" s="64" customFormat="1" ht="31.5">
      <c r="A71" s="232"/>
      <c r="B71" s="233"/>
      <c r="C71" s="110" t="s">
        <v>285</v>
      </c>
      <c r="D71" s="59" t="s">
        <v>5</v>
      </c>
      <c r="E71" s="33">
        <v>28.990169999999999</v>
      </c>
      <c r="F71" s="45" t="s">
        <v>85</v>
      </c>
      <c r="G71" s="54"/>
      <c r="H71" s="54"/>
    </row>
    <row r="72" spans="1:8" s="64" customFormat="1" ht="47.25">
      <c r="A72" s="232"/>
      <c r="B72" s="233"/>
      <c r="C72" s="110" t="s">
        <v>287</v>
      </c>
      <c r="D72" s="59" t="s">
        <v>5</v>
      </c>
      <c r="E72" s="33">
        <v>35.14499</v>
      </c>
      <c r="F72" s="66" t="s">
        <v>69</v>
      </c>
      <c r="G72" s="54"/>
      <c r="H72" s="54"/>
    </row>
    <row r="73" spans="1:8" s="64" customFormat="1">
      <c r="A73" s="232"/>
      <c r="B73" s="233"/>
      <c r="C73" s="110" t="s">
        <v>295</v>
      </c>
      <c r="D73" s="59" t="s">
        <v>5</v>
      </c>
      <c r="E73" s="33">
        <v>5.6429999999999998</v>
      </c>
      <c r="F73" s="45" t="s">
        <v>85</v>
      </c>
      <c r="G73" s="54"/>
      <c r="H73" s="54"/>
    </row>
    <row r="74" spans="1:8" s="64" customFormat="1" ht="31.5">
      <c r="A74" s="232"/>
      <c r="B74" s="233"/>
      <c r="C74" s="110" t="s">
        <v>288</v>
      </c>
      <c r="D74" s="59" t="s">
        <v>5</v>
      </c>
      <c r="E74" s="33">
        <v>1703.3184000000001</v>
      </c>
      <c r="F74" s="66" t="s">
        <v>327</v>
      </c>
      <c r="G74" s="54"/>
      <c r="H74" s="54"/>
    </row>
    <row r="75" spans="1:8" s="64" customFormat="1" ht="31.5">
      <c r="A75" s="232" t="s">
        <v>24</v>
      </c>
      <c r="B75" s="233" t="s">
        <v>328</v>
      </c>
      <c r="C75" s="29" t="s">
        <v>303</v>
      </c>
      <c r="D75" s="39">
        <v>50.564</v>
      </c>
      <c r="E75" s="39">
        <f>SUM(E76:E76)</f>
        <v>50.563499999999998</v>
      </c>
      <c r="F75" s="102"/>
      <c r="G75" s="54"/>
      <c r="H75" s="54"/>
    </row>
    <row r="76" spans="1:8" s="64" customFormat="1" ht="31.5">
      <c r="A76" s="232"/>
      <c r="B76" s="233"/>
      <c r="C76" s="110" t="s">
        <v>285</v>
      </c>
      <c r="D76" s="59" t="s">
        <v>5</v>
      </c>
      <c r="E76" s="33">
        <v>50.563499999999998</v>
      </c>
      <c r="F76" s="45" t="s">
        <v>186</v>
      </c>
      <c r="G76" s="54"/>
      <c r="H76" s="54"/>
    </row>
    <row r="77" spans="1:8" s="64" customFormat="1" ht="31.5">
      <c r="A77" s="232" t="s">
        <v>25</v>
      </c>
      <c r="B77" s="233" t="s">
        <v>329</v>
      </c>
      <c r="C77" s="29" t="s">
        <v>312</v>
      </c>
      <c r="D77" s="39">
        <v>296.57799999999997</v>
      </c>
      <c r="E77" s="39">
        <f>SUM(E78:E79)</f>
        <v>152.80028999999999</v>
      </c>
      <c r="F77" s="102"/>
      <c r="G77" s="54"/>
      <c r="H77" s="54"/>
    </row>
    <row r="78" spans="1:8" s="64" customFormat="1" ht="31.5">
      <c r="A78" s="232"/>
      <c r="B78" s="233"/>
      <c r="C78" s="110" t="s">
        <v>285</v>
      </c>
      <c r="D78" s="59" t="s">
        <v>5</v>
      </c>
      <c r="E78" s="33">
        <v>22.21481</v>
      </c>
      <c r="F78" s="30" t="s">
        <v>330</v>
      </c>
      <c r="G78" s="54"/>
      <c r="H78" s="54"/>
    </row>
    <row r="79" spans="1:8" s="64" customFormat="1">
      <c r="A79" s="232"/>
      <c r="B79" s="233"/>
      <c r="C79" s="110" t="s">
        <v>288</v>
      </c>
      <c r="D79" s="59" t="s">
        <v>5</v>
      </c>
      <c r="E79" s="33">
        <v>130.58547999999999</v>
      </c>
      <c r="F79" s="66" t="s">
        <v>331</v>
      </c>
      <c r="G79" s="54"/>
      <c r="H79" s="54"/>
    </row>
    <row r="80" spans="1:8" s="64" customFormat="1" ht="31.5">
      <c r="A80" s="232" t="s">
        <v>26</v>
      </c>
      <c r="B80" s="233" t="s">
        <v>332</v>
      </c>
      <c r="C80" s="29" t="s">
        <v>284</v>
      </c>
      <c r="D80" s="39">
        <v>410.077</v>
      </c>
      <c r="E80" s="39">
        <f>SUM(E81:E82)</f>
        <v>404.12721999999997</v>
      </c>
      <c r="F80" s="102"/>
      <c r="G80" s="54"/>
      <c r="H80" s="54"/>
    </row>
    <row r="81" spans="1:8" s="64" customFormat="1" ht="47.25">
      <c r="A81" s="232"/>
      <c r="B81" s="233"/>
      <c r="C81" s="110" t="s">
        <v>287</v>
      </c>
      <c r="D81" s="59" t="s">
        <v>5</v>
      </c>
      <c r="E81" s="33">
        <v>3.5895199999999998</v>
      </c>
      <c r="F81" s="66" t="s">
        <v>69</v>
      </c>
      <c r="G81" s="54"/>
      <c r="H81" s="54"/>
    </row>
    <row r="82" spans="1:8" s="64" customFormat="1">
      <c r="A82" s="232"/>
      <c r="B82" s="233"/>
      <c r="C82" s="110" t="s">
        <v>288</v>
      </c>
      <c r="D82" s="59" t="s">
        <v>5</v>
      </c>
      <c r="E82" s="33">
        <v>400.53769999999997</v>
      </c>
      <c r="F82" s="45" t="s">
        <v>27</v>
      </c>
      <c r="G82" s="54"/>
      <c r="H82" s="54"/>
    </row>
    <row r="83" spans="1:8" s="64" customFormat="1" ht="31.5">
      <c r="A83" s="232" t="s">
        <v>26</v>
      </c>
      <c r="B83" s="233" t="s">
        <v>333</v>
      </c>
      <c r="C83" s="29" t="s">
        <v>334</v>
      </c>
      <c r="D83" s="39">
        <v>105.848</v>
      </c>
      <c r="E83" s="39">
        <f>SUM(E84:E84)</f>
        <v>105.84747</v>
      </c>
      <c r="F83" s="102"/>
      <c r="G83" s="54"/>
      <c r="H83" s="54"/>
    </row>
    <row r="84" spans="1:8" s="64" customFormat="1">
      <c r="A84" s="232"/>
      <c r="B84" s="233"/>
      <c r="C84" s="110" t="s">
        <v>335</v>
      </c>
      <c r="D84" s="59" t="s">
        <v>5</v>
      </c>
      <c r="E84" s="33">
        <v>105.84747</v>
      </c>
      <c r="F84" s="30" t="s">
        <v>336</v>
      </c>
      <c r="G84" s="54"/>
      <c r="H84" s="54"/>
    </row>
    <row r="85" spans="1:8" s="64" customFormat="1" ht="31.5">
      <c r="A85" s="232" t="s">
        <v>29</v>
      </c>
      <c r="B85" s="233" t="s">
        <v>337</v>
      </c>
      <c r="C85" s="29" t="s">
        <v>334</v>
      </c>
      <c r="D85" s="39">
        <v>283.08690000000001</v>
      </c>
      <c r="E85" s="39">
        <f>SUM(E86:E87)</f>
        <v>283.08645999999999</v>
      </c>
      <c r="F85" s="102"/>
      <c r="G85" s="54"/>
      <c r="H85" s="54"/>
    </row>
    <row r="86" spans="1:8" s="64" customFormat="1" ht="47.25">
      <c r="A86" s="232"/>
      <c r="B86" s="233"/>
      <c r="C86" s="110" t="s">
        <v>287</v>
      </c>
      <c r="D86" s="59" t="s">
        <v>5</v>
      </c>
      <c r="E86" s="33">
        <v>3.99356</v>
      </c>
      <c r="F86" s="66" t="s">
        <v>69</v>
      </c>
      <c r="G86" s="54"/>
      <c r="H86" s="54"/>
    </row>
    <row r="87" spans="1:8" s="64" customFormat="1" ht="47.25">
      <c r="A87" s="232"/>
      <c r="B87" s="233"/>
      <c r="C87" s="110" t="s">
        <v>288</v>
      </c>
      <c r="D87" s="59" t="s">
        <v>5</v>
      </c>
      <c r="E87" s="33">
        <v>279.09289999999999</v>
      </c>
      <c r="F87" s="66" t="s">
        <v>289</v>
      </c>
      <c r="G87" s="54"/>
      <c r="H87" s="54"/>
    </row>
    <row r="88" spans="1:8" s="64" customFormat="1" ht="31.5">
      <c r="A88" s="232" t="s">
        <v>30</v>
      </c>
      <c r="B88" s="233" t="s">
        <v>338</v>
      </c>
      <c r="C88" s="29" t="s">
        <v>334</v>
      </c>
      <c r="D88" s="39">
        <v>2717.6280000000002</v>
      </c>
      <c r="E88" s="39">
        <f>SUM(E89:E92)</f>
        <v>1800.8903799999998</v>
      </c>
      <c r="F88" s="102"/>
      <c r="G88" s="54"/>
      <c r="H88" s="54"/>
    </row>
    <row r="89" spans="1:8" s="64" customFormat="1" ht="31.5">
      <c r="A89" s="232"/>
      <c r="B89" s="233"/>
      <c r="C89" s="110" t="s">
        <v>285</v>
      </c>
      <c r="D89" s="59" t="s">
        <v>5</v>
      </c>
      <c r="E89" s="33">
        <v>165.97040000000001</v>
      </c>
      <c r="F89" s="45" t="s">
        <v>310</v>
      </c>
      <c r="G89" s="54"/>
      <c r="H89" s="54"/>
    </row>
    <row r="90" spans="1:8" s="64" customFormat="1" ht="47.25">
      <c r="A90" s="232"/>
      <c r="B90" s="233"/>
      <c r="C90" s="110" t="s">
        <v>287</v>
      </c>
      <c r="D90" s="59" t="s">
        <v>5</v>
      </c>
      <c r="E90" s="33">
        <v>32.77122</v>
      </c>
      <c r="F90" s="66" t="s">
        <v>69</v>
      </c>
      <c r="G90" s="54"/>
      <c r="H90" s="54"/>
    </row>
    <row r="91" spans="1:8" s="64" customFormat="1">
      <c r="A91" s="232"/>
      <c r="B91" s="233"/>
      <c r="C91" s="110" t="s">
        <v>295</v>
      </c>
      <c r="D91" s="59" t="s">
        <v>5</v>
      </c>
      <c r="E91" s="33">
        <v>15.39</v>
      </c>
      <c r="F91" s="45" t="s">
        <v>310</v>
      </c>
      <c r="G91" s="54"/>
      <c r="H91" s="54"/>
    </row>
    <row r="92" spans="1:8" s="64" customFormat="1" ht="31.5">
      <c r="A92" s="232"/>
      <c r="B92" s="233"/>
      <c r="C92" s="110" t="s">
        <v>288</v>
      </c>
      <c r="D92" s="59" t="s">
        <v>5</v>
      </c>
      <c r="E92" s="33">
        <v>1586.7587599999999</v>
      </c>
      <c r="F92" s="30" t="s">
        <v>327</v>
      </c>
      <c r="G92" s="54"/>
      <c r="H92" s="54"/>
    </row>
    <row r="93" spans="1:8" s="65" customFormat="1" ht="31.5">
      <c r="A93" s="232" t="s">
        <v>339</v>
      </c>
      <c r="B93" s="233" t="s">
        <v>340</v>
      </c>
      <c r="C93" s="29" t="s">
        <v>334</v>
      </c>
      <c r="D93" s="39">
        <v>85.596000000000004</v>
      </c>
      <c r="E93" s="39">
        <f>SUM(E94:E97)</f>
        <v>85.594999999999999</v>
      </c>
      <c r="F93" s="102"/>
      <c r="G93" s="54"/>
      <c r="H93" s="54"/>
    </row>
    <row r="94" spans="1:8" s="65" customFormat="1" ht="31.5">
      <c r="A94" s="232"/>
      <c r="B94" s="233"/>
      <c r="C94" s="110" t="s">
        <v>285</v>
      </c>
      <c r="D94" s="59" t="s">
        <v>5</v>
      </c>
      <c r="E94" s="47"/>
      <c r="F94" s="102"/>
      <c r="G94" s="54"/>
      <c r="H94" s="54"/>
    </row>
    <row r="95" spans="1:8" s="65" customFormat="1">
      <c r="A95" s="232"/>
      <c r="B95" s="233"/>
      <c r="C95" s="110" t="s">
        <v>287</v>
      </c>
      <c r="D95" s="59" t="s">
        <v>5</v>
      </c>
      <c r="E95" s="47"/>
      <c r="F95" s="102"/>
      <c r="G95" s="54"/>
      <c r="H95" s="54"/>
    </row>
    <row r="96" spans="1:8" s="65" customFormat="1">
      <c r="A96" s="232"/>
      <c r="B96" s="233"/>
      <c r="C96" s="110" t="s">
        <v>313</v>
      </c>
      <c r="D96" s="59" t="s">
        <v>5</v>
      </c>
      <c r="E96" s="47"/>
      <c r="F96" s="102"/>
      <c r="G96" s="54"/>
      <c r="H96" s="54"/>
    </row>
    <row r="97" spans="1:8" s="65" customFormat="1">
      <c r="A97" s="232"/>
      <c r="B97" s="233"/>
      <c r="C97" s="110" t="s">
        <v>288</v>
      </c>
      <c r="D97" s="59" t="s">
        <v>5</v>
      </c>
      <c r="E97" s="47">
        <v>85.594999999999999</v>
      </c>
      <c r="F97" s="102" t="s">
        <v>297</v>
      </c>
      <c r="G97" s="54"/>
      <c r="H97" s="54"/>
    </row>
    <row r="98" spans="1:8" s="64" customFormat="1">
      <c r="A98" s="16"/>
      <c r="B98" s="16"/>
      <c r="C98" s="16"/>
      <c r="D98" s="59"/>
      <c r="E98" s="59"/>
      <c r="F98" s="16"/>
      <c r="G98" s="54"/>
      <c r="H98" s="54"/>
    </row>
    <row r="99" spans="1:8" s="64" customFormat="1">
      <c r="A99" s="232" t="s">
        <v>32</v>
      </c>
      <c r="B99" s="233" t="s">
        <v>341</v>
      </c>
      <c r="C99" s="29" t="s">
        <v>342</v>
      </c>
      <c r="D99" s="39">
        <v>813.75099999999998</v>
      </c>
      <c r="E99" s="39">
        <f>SUM(E100:E101)</f>
        <v>808.14591000000007</v>
      </c>
      <c r="F99" s="63"/>
      <c r="G99" s="54"/>
      <c r="H99" s="54"/>
    </row>
    <row r="100" spans="1:8" s="64" customFormat="1" ht="47.25">
      <c r="A100" s="232"/>
      <c r="B100" s="233"/>
      <c r="C100" s="110" t="s">
        <v>287</v>
      </c>
      <c r="D100" s="59" t="s">
        <v>5</v>
      </c>
      <c r="E100" s="33">
        <v>8.8102800000000006</v>
      </c>
      <c r="F100" s="66" t="s">
        <v>69</v>
      </c>
      <c r="G100" s="54"/>
      <c r="H100" s="54"/>
    </row>
    <row r="101" spans="1:8" s="64" customFormat="1">
      <c r="A101" s="232"/>
      <c r="B101" s="233"/>
      <c r="C101" s="110" t="s">
        <v>288</v>
      </c>
      <c r="D101" s="59" t="s">
        <v>5</v>
      </c>
      <c r="E101" s="33">
        <v>799.33563000000004</v>
      </c>
      <c r="F101" s="30" t="s">
        <v>268</v>
      </c>
      <c r="G101" s="54"/>
      <c r="H101" s="54"/>
    </row>
    <row r="102" spans="1:8" s="64" customFormat="1" ht="31.5">
      <c r="A102" s="232" t="s">
        <v>32</v>
      </c>
      <c r="B102" s="233" t="s">
        <v>343</v>
      </c>
      <c r="C102" s="29" t="s">
        <v>344</v>
      </c>
      <c r="D102" s="39">
        <v>5231.4749999999995</v>
      </c>
      <c r="E102" s="39">
        <f>SUM(E103:E106)</f>
        <v>5231.2894400000005</v>
      </c>
      <c r="F102" s="63"/>
      <c r="G102" s="54"/>
      <c r="H102" s="54"/>
    </row>
    <row r="103" spans="1:8" s="64" customFormat="1" ht="31.5">
      <c r="A103" s="232"/>
      <c r="B103" s="233"/>
      <c r="C103" s="110" t="s">
        <v>345</v>
      </c>
      <c r="D103" s="59" t="s">
        <v>5</v>
      </c>
      <c r="E103" s="33">
        <v>35.751800000000003</v>
      </c>
      <c r="F103" s="66" t="s">
        <v>186</v>
      </c>
      <c r="G103" s="54"/>
      <c r="H103" s="54"/>
    </row>
    <row r="104" spans="1:8" s="64" customFormat="1" ht="47.25">
      <c r="A104" s="232"/>
      <c r="B104" s="233"/>
      <c r="C104" s="110" t="s">
        <v>287</v>
      </c>
      <c r="D104" s="59" t="s">
        <v>5</v>
      </c>
      <c r="E104" s="33">
        <v>93.769040000000004</v>
      </c>
      <c r="F104" s="45" t="s">
        <v>69</v>
      </c>
      <c r="G104" s="54"/>
      <c r="H104" s="54"/>
    </row>
    <row r="105" spans="1:8" s="64" customFormat="1">
      <c r="A105" s="232"/>
      <c r="B105" s="233"/>
      <c r="C105" s="110" t="s">
        <v>295</v>
      </c>
      <c r="D105" s="59" t="s">
        <v>5</v>
      </c>
      <c r="E105" s="33">
        <v>10.26</v>
      </c>
      <c r="F105" s="66" t="s">
        <v>186</v>
      </c>
      <c r="G105" s="54"/>
      <c r="H105" s="54"/>
    </row>
    <row r="106" spans="1:8" s="64" customFormat="1" ht="31.5">
      <c r="A106" s="232"/>
      <c r="B106" s="233"/>
      <c r="C106" s="110" t="s">
        <v>288</v>
      </c>
      <c r="D106" s="59" t="s">
        <v>5</v>
      </c>
      <c r="E106" s="33">
        <v>5091.5086000000001</v>
      </c>
      <c r="F106" s="66" t="s">
        <v>301</v>
      </c>
      <c r="G106" s="54"/>
      <c r="H106" s="54"/>
    </row>
    <row r="107" spans="1:8" s="64" customFormat="1" ht="31.5">
      <c r="A107" s="232" t="s">
        <v>32</v>
      </c>
      <c r="B107" s="233" t="s">
        <v>346</v>
      </c>
      <c r="C107" s="29" t="s">
        <v>347</v>
      </c>
      <c r="D107" s="39">
        <v>24.88</v>
      </c>
      <c r="E107" s="39">
        <f>SUM(E108:E108)</f>
        <v>18.268000000000001</v>
      </c>
      <c r="F107" s="63"/>
      <c r="G107" s="54"/>
      <c r="H107" s="54"/>
    </row>
    <row r="108" spans="1:8" s="64" customFormat="1" ht="31.5">
      <c r="A108" s="232"/>
      <c r="B108" s="233"/>
      <c r="C108" s="110" t="s">
        <v>285</v>
      </c>
      <c r="D108" s="59" t="s">
        <v>5</v>
      </c>
      <c r="E108" s="33">
        <v>18.268000000000001</v>
      </c>
      <c r="F108" s="45" t="s">
        <v>186</v>
      </c>
      <c r="G108" s="54"/>
      <c r="H108" s="54"/>
    </row>
    <row r="109" spans="1:8" s="64" customFormat="1">
      <c r="A109" s="232" t="s">
        <v>31</v>
      </c>
      <c r="B109" s="233" t="s">
        <v>348</v>
      </c>
      <c r="C109" s="29" t="s">
        <v>342</v>
      </c>
      <c r="D109" s="39">
        <v>2427.0189999999998</v>
      </c>
      <c r="E109" s="39">
        <f>SUM(E110:E112)</f>
        <v>2230.9797699999999</v>
      </c>
      <c r="F109" s="63"/>
      <c r="G109" s="54"/>
      <c r="H109" s="54"/>
    </row>
    <row r="110" spans="1:8" s="64" customFormat="1" ht="47.25">
      <c r="A110" s="232"/>
      <c r="B110" s="233"/>
      <c r="C110" s="110" t="s">
        <v>349</v>
      </c>
      <c r="D110" s="59" t="s">
        <v>5</v>
      </c>
      <c r="E110" s="33">
        <v>52.33858</v>
      </c>
      <c r="F110" s="30" t="s">
        <v>286</v>
      </c>
      <c r="G110" s="54"/>
      <c r="H110" s="54"/>
    </row>
    <row r="111" spans="1:8" s="64" customFormat="1" ht="47.25">
      <c r="A111" s="232"/>
      <c r="B111" s="233"/>
      <c r="C111" s="110" t="s">
        <v>287</v>
      </c>
      <c r="D111" s="59" t="s">
        <v>5</v>
      </c>
      <c r="E111" s="33">
        <v>14.63707</v>
      </c>
      <c r="F111" s="45" t="s">
        <v>69</v>
      </c>
      <c r="G111" s="54"/>
      <c r="H111" s="54"/>
    </row>
    <row r="112" spans="1:8" s="64" customFormat="1" ht="31.5">
      <c r="A112" s="232"/>
      <c r="B112" s="233"/>
      <c r="C112" s="110" t="s">
        <v>288</v>
      </c>
      <c r="D112" s="59" t="s">
        <v>5</v>
      </c>
      <c r="E112" s="33">
        <v>2164.0041200000001</v>
      </c>
      <c r="F112" s="66" t="s">
        <v>320</v>
      </c>
      <c r="G112" s="54"/>
      <c r="H112" s="54"/>
    </row>
    <row r="113" spans="1:8" s="65" customFormat="1" ht="31.5">
      <c r="A113" s="232" t="s">
        <v>350</v>
      </c>
      <c r="B113" s="233" t="s">
        <v>351</v>
      </c>
      <c r="C113" s="29" t="s">
        <v>352</v>
      </c>
      <c r="D113" s="39">
        <v>1719.357</v>
      </c>
      <c r="E113" s="39">
        <f>SUM(E114:E117)</f>
        <v>1719.356</v>
      </c>
      <c r="F113" s="63"/>
      <c r="G113" s="54"/>
      <c r="H113" s="54"/>
    </row>
    <row r="114" spans="1:8" s="65" customFormat="1" ht="31.5">
      <c r="A114" s="232"/>
      <c r="B114" s="233"/>
      <c r="C114" s="110" t="s">
        <v>295</v>
      </c>
      <c r="D114" s="59" t="s">
        <v>5</v>
      </c>
      <c r="E114" s="111">
        <v>4.84</v>
      </c>
      <c r="F114" s="63" t="s">
        <v>353</v>
      </c>
      <c r="G114" s="54"/>
      <c r="H114" s="54"/>
    </row>
    <row r="115" spans="1:8" s="65" customFormat="1" ht="47.25">
      <c r="A115" s="232"/>
      <c r="B115" s="233"/>
      <c r="C115" s="110" t="s">
        <v>287</v>
      </c>
      <c r="D115" s="59" t="s">
        <v>5</v>
      </c>
      <c r="E115" s="111">
        <v>31.007999999999999</v>
      </c>
      <c r="F115" s="63" t="s">
        <v>354</v>
      </c>
      <c r="G115" s="54"/>
      <c r="H115" s="54"/>
    </row>
    <row r="116" spans="1:8" s="65" customFormat="1">
      <c r="A116" s="232"/>
      <c r="B116" s="233"/>
      <c r="C116" s="110"/>
      <c r="D116" s="59" t="s">
        <v>5</v>
      </c>
      <c r="E116" s="111"/>
      <c r="F116" s="63"/>
      <c r="G116" s="54"/>
      <c r="H116" s="54"/>
    </row>
    <row r="117" spans="1:8" s="65" customFormat="1">
      <c r="A117" s="232"/>
      <c r="B117" s="233"/>
      <c r="C117" s="110" t="s">
        <v>288</v>
      </c>
      <c r="D117" s="59" t="s">
        <v>5</v>
      </c>
      <c r="E117" s="111">
        <v>1683.508</v>
      </c>
      <c r="F117" s="63" t="s">
        <v>44</v>
      </c>
      <c r="G117" s="54"/>
      <c r="H117" s="54"/>
    </row>
    <row r="118" spans="1:8" s="65" customFormat="1">
      <c r="A118" s="232" t="s">
        <v>350</v>
      </c>
      <c r="B118" s="233" t="s">
        <v>355</v>
      </c>
      <c r="C118" s="29" t="s">
        <v>356</v>
      </c>
      <c r="D118" s="39">
        <v>741.58399999999995</v>
      </c>
      <c r="E118" s="39">
        <f>SUM(E119:E122)</f>
        <v>741.58400000000006</v>
      </c>
      <c r="F118" s="63"/>
      <c r="G118" s="54"/>
      <c r="H118" s="54"/>
    </row>
    <row r="119" spans="1:8" s="65" customFormat="1" ht="31.5">
      <c r="A119" s="232"/>
      <c r="B119" s="233"/>
      <c r="C119" s="110" t="s">
        <v>285</v>
      </c>
      <c r="D119" s="59" t="s">
        <v>5</v>
      </c>
      <c r="E119" s="111">
        <v>14.619</v>
      </c>
      <c r="F119" s="63" t="s">
        <v>85</v>
      </c>
      <c r="G119" s="54"/>
      <c r="H119" s="54"/>
    </row>
    <row r="120" spans="1:8" s="65" customFormat="1" ht="31.5">
      <c r="A120" s="232"/>
      <c r="B120" s="233"/>
      <c r="C120" s="110" t="s">
        <v>287</v>
      </c>
      <c r="D120" s="59" t="s">
        <v>5</v>
      </c>
      <c r="E120" s="111">
        <v>16.489000000000001</v>
      </c>
      <c r="F120" s="63" t="s">
        <v>353</v>
      </c>
      <c r="G120" s="54"/>
      <c r="H120" s="54"/>
    </row>
    <row r="121" spans="1:8" s="65" customFormat="1">
      <c r="A121" s="232"/>
      <c r="B121" s="233"/>
      <c r="C121" s="110" t="s">
        <v>295</v>
      </c>
      <c r="D121" s="59" t="s">
        <v>5</v>
      </c>
      <c r="E121" s="111">
        <v>3.742</v>
      </c>
      <c r="F121" s="63" t="s">
        <v>85</v>
      </c>
      <c r="G121" s="54"/>
      <c r="H121" s="54"/>
    </row>
    <row r="122" spans="1:8" s="65" customFormat="1" ht="31.5">
      <c r="A122" s="232"/>
      <c r="B122" s="233"/>
      <c r="C122" s="110" t="s">
        <v>288</v>
      </c>
      <c r="D122" s="59" t="s">
        <v>5</v>
      </c>
      <c r="E122" s="111">
        <v>706.73400000000004</v>
      </c>
      <c r="F122" s="63" t="s">
        <v>353</v>
      </c>
      <c r="G122" s="54"/>
      <c r="H122" s="54"/>
    </row>
    <row r="123" spans="1:8" s="64" customFormat="1" ht="31.5">
      <c r="A123" s="232" t="s">
        <v>34</v>
      </c>
      <c r="B123" s="233" t="s">
        <v>357</v>
      </c>
      <c r="C123" s="29" t="s">
        <v>358</v>
      </c>
      <c r="D123" s="39">
        <v>1687.749</v>
      </c>
      <c r="E123" s="39">
        <f>SUM(E124:E126)</f>
        <v>1230.1536599999999</v>
      </c>
      <c r="F123" s="63"/>
      <c r="G123" s="54"/>
      <c r="H123" s="54"/>
    </row>
    <row r="124" spans="1:8" s="64" customFormat="1" ht="47.25">
      <c r="A124" s="232"/>
      <c r="B124" s="233"/>
      <c r="C124" s="110" t="s">
        <v>287</v>
      </c>
      <c r="D124" s="59" t="s">
        <v>5</v>
      </c>
      <c r="E124" s="33">
        <v>24.593769999999999</v>
      </c>
      <c r="F124" s="45" t="s">
        <v>69</v>
      </c>
      <c r="G124" s="54"/>
      <c r="H124" s="54"/>
    </row>
    <row r="125" spans="1:8" s="64" customFormat="1">
      <c r="A125" s="232"/>
      <c r="B125" s="233"/>
      <c r="C125" s="110" t="s">
        <v>295</v>
      </c>
      <c r="D125" s="59" t="s">
        <v>5</v>
      </c>
      <c r="E125" s="33">
        <v>3.0779999999999998</v>
      </c>
      <c r="F125" s="45" t="s">
        <v>359</v>
      </c>
      <c r="G125" s="54"/>
      <c r="H125" s="54"/>
    </row>
    <row r="126" spans="1:8" s="64" customFormat="1">
      <c r="A126" s="232"/>
      <c r="B126" s="233"/>
      <c r="C126" s="110" t="s">
        <v>288</v>
      </c>
      <c r="D126" s="59" t="s">
        <v>5</v>
      </c>
      <c r="E126" s="33">
        <v>1202.48189</v>
      </c>
      <c r="F126" s="66" t="s">
        <v>268</v>
      </c>
      <c r="G126" s="54"/>
      <c r="H126" s="54"/>
    </row>
    <row r="127" spans="1:8" s="64" customFormat="1">
      <c r="A127" s="232" t="s">
        <v>35</v>
      </c>
      <c r="B127" s="233" t="s">
        <v>360</v>
      </c>
      <c r="C127" s="29" t="s">
        <v>299</v>
      </c>
      <c r="D127" s="39">
        <v>667.88599999999997</v>
      </c>
      <c r="E127" s="39">
        <f>SUM(E128:E131)</f>
        <v>466.11081999999999</v>
      </c>
      <c r="F127" s="63"/>
      <c r="G127" s="54"/>
      <c r="H127" s="54"/>
    </row>
    <row r="128" spans="1:8" s="64" customFormat="1" ht="31.5">
      <c r="A128" s="232"/>
      <c r="B128" s="233"/>
      <c r="C128" s="110" t="s">
        <v>345</v>
      </c>
      <c r="D128" s="59" t="s">
        <v>5</v>
      </c>
      <c r="E128" s="33">
        <v>27.433730000000001</v>
      </c>
      <c r="F128" s="66" t="s">
        <v>361</v>
      </c>
      <c r="G128" s="54"/>
      <c r="H128" s="54"/>
    </row>
    <row r="129" spans="1:8" s="64" customFormat="1" ht="47.25">
      <c r="A129" s="232"/>
      <c r="B129" s="233"/>
      <c r="C129" s="110" t="s">
        <v>287</v>
      </c>
      <c r="D129" s="59" t="s">
        <v>5</v>
      </c>
      <c r="E129" s="33">
        <v>8.9956499999999995</v>
      </c>
      <c r="F129" s="45" t="s">
        <v>69</v>
      </c>
      <c r="G129" s="54"/>
      <c r="H129" s="54"/>
    </row>
    <row r="130" spans="1:8" s="64" customFormat="1" ht="31.5">
      <c r="A130" s="232"/>
      <c r="B130" s="233"/>
      <c r="C130" s="110" t="s">
        <v>295</v>
      </c>
      <c r="D130" s="59" t="s">
        <v>5</v>
      </c>
      <c r="E130" s="33">
        <v>1.8468</v>
      </c>
      <c r="F130" s="66" t="s">
        <v>361</v>
      </c>
      <c r="G130" s="54"/>
      <c r="H130" s="54"/>
    </row>
    <row r="131" spans="1:8" s="64" customFormat="1">
      <c r="A131" s="232"/>
      <c r="B131" s="233"/>
      <c r="C131" s="110" t="s">
        <v>288</v>
      </c>
      <c r="D131" s="59" t="s">
        <v>5</v>
      </c>
      <c r="E131" s="33">
        <v>427.83463999999998</v>
      </c>
      <c r="F131" s="45" t="s">
        <v>20</v>
      </c>
      <c r="G131" s="54"/>
      <c r="H131" s="54"/>
    </row>
    <row r="132" spans="1:8" s="64" customFormat="1">
      <c r="A132" s="232" t="s">
        <v>36</v>
      </c>
      <c r="B132" s="233" t="s">
        <v>362</v>
      </c>
      <c r="C132" s="29" t="s">
        <v>356</v>
      </c>
      <c r="D132" s="39">
        <v>80</v>
      </c>
      <c r="E132" s="39">
        <f>SUM(E133:E133)</f>
        <v>30</v>
      </c>
      <c r="F132" s="63"/>
      <c r="G132" s="54"/>
      <c r="H132" s="54"/>
    </row>
    <row r="133" spans="1:8" s="64" customFormat="1" ht="31.5">
      <c r="A133" s="232"/>
      <c r="B133" s="233"/>
      <c r="C133" s="110" t="s">
        <v>345</v>
      </c>
      <c r="D133" s="59" t="s">
        <v>5</v>
      </c>
      <c r="E133" s="33">
        <v>30</v>
      </c>
      <c r="F133" s="30" t="s">
        <v>310</v>
      </c>
      <c r="G133" s="54"/>
      <c r="H133" s="54"/>
    </row>
    <row r="134" spans="1:8" s="64" customFormat="1" ht="31.5">
      <c r="A134" s="232" t="s">
        <v>37</v>
      </c>
      <c r="B134" s="233" t="s">
        <v>363</v>
      </c>
      <c r="C134" s="29" t="s">
        <v>352</v>
      </c>
      <c r="D134" s="39">
        <v>689.56899999999996</v>
      </c>
      <c r="E134" s="39">
        <f>SUM(E135:E137)</f>
        <v>682.36359999999991</v>
      </c>
      <c r="F134" s="63"/>
      <c r="G134" s="54"/>
      <c r="H134" s="54"/>
    </row>
    <row r="135" spans="1:8" s="64" customFormat="1" ht="31.5">
      <c r="A135" s="232"/>
      <c r="B135" s="233"/>
      <c r="C135" s="110" t="s">
        <v>285</v>
      </c>
      <c r="D135" s="59" t="s">
        <v>5</v>
      </c>
      <c r="E135" s="33">
        <v>15.255000000000001</v>
      </c>
      <c r="F135" s="45" t="s">
        <v>85</v>
      </c>
      <c r="G135" s="54"/>
      <c r="H135" s="54"/>
    </row>
    <row r="136" spans="1:8" s="64" customFormat="1" ht="47.25">
      <c r="A136" s="232"/>
      <c r="B136" s="233"/>
      <c r="C136" s="110" t="s">
        <v>287</v>
      </c>
      <c r="D136" s="59" t="s">
        <v>5</v>
      </c>
      <c r="E136" s="33">
        <v>7.50542</v>
      </c>
      <c r="F136" s="66" t="s">
        <v>69</v>
      </c>
      <c r="G136" s="54"/>
      <c r="H136" s="54"/>
    </row>
    <row r="137" spans="1:8" s="64" customFormat="1" ht="47.25">
      <c r="A137" s="232"/>
      <c r="B137" s="233"/>
      <c r="C137" s="110" t="s">
        <v>288</v>
      </c>
      <c r="D137" s="59" t="s">
        <v>5</v>
      </c>
      <c r="E137" s="33">
        <v>659.60317999999995</v>
      </c>
      <c r="F137" s="66" t="s">
        <v>289</v>
      </c>
      <c r="G137" s="54"/>
      <c r="H137" s="54"/>
    </row>
    <row r="138" spans="1:8" s="64" customFormat="1">
      <c r="A138" s="232" t="s">
        <v>38</v>
      </c>
      <c r="B138" s="233" t="s">
        <v>364</v>
      </c>
      <c r="C138" s="29" t="s">
        <v>356</v>
      </c>
      <c r="D138" s="39">
        <v>268.79700000000003</v>
      </c>
      <c r="E138" s="39">
        <f>SUM(E139:E141)</f>
        <v>204.476</v>
      </c>
      <c r="F138" s="63"/>
      <c r="G138" s="54"/>
      <c r="H138" s="54"/>
    </row>
    <row r="139" spans="1:8" s="64" customFormat="1" ht="31.5">
      <c r="A139" s="232"/>
      <c r="B139" s="233"/>
      <c r="C139" s="110" t="s">
        <v>285</v>
      </c>
      <c r="D139" s="59" t="s">
        <v>5</v>
      </c>
      <c r="E139" s="33">
        <v>30</v>
      </c>
      <c r="F139" s="45" t="s">
        <v>85</v>
      </c>
      <c r="G139" s="54"/>
      <c r="H139" s="54"/>
    </row>
    <row r="140" spans="1:8" s="64" customFormat="1">
      <c r="A140" s="232"/>
      <c r="B140" s="233"/>
      <c r="C140" s="110" t="s">
        <v>295</v>
      </c>
      <c r="D140" s="59" t="s">
        <v>5</v>
      </c>
      <c r="E140" s="33">
        <v>4.476</v>
      </c>
      <c r="F140" s="45" t="s">
        <v>85</v>
      </c>
      <c r="G140" s="54"/>
      <c r="H140" s="54"/>
    </row>
    <row r="141" spans="1:8" s="64" customFormat="1" ht="31.5">
      <c r="A141" s="232"/>
      <c r="B141" s="233"/>
      <c r="C141" s="110" t="s">
        <v>288</v>
      </c>
      <c r="D141" s="59" t="s">
        <v>5</v>
      </c>
      <c r="E141" s="33">
        <v>170</v>
      </c>
      <c r="F141" s="66" t="s">
        <v>327</v>
      </c>
      <c r="G141" s="54"/>
      <c r="H141" s="54"/>
    </row>
    <row r="142" spans="1:8" s="64" customFormat="1" ht="31.5">
      <c r="A142" s="232" t="s">
        <v>38</v>
      </c>
      <c r="B142" s="233" t="s">
        <v>365</v>
      </c>
      <c r="C142" s="29" t="s">
        <v>366</v>
      </c>
      <c r="D142" s="39">
        <v>44.91</v>
      </c>
      <c r="E142" s="39">
        <f>SUM(E143:E143)</f>
        <v>44.908999999999999</v>
      </c>
      <c r="F142" s="63"/>
      <c r="G142" s="54"/>
      <c r="H142" s="54"/>
    </row>
    <row r="143" spans="1:8" s="64" customFormat="1" ht="31.5">
      <c r="A143" s="232"/>
      <c r="B143" s="233"/>
      <c r="C143" s="110" t="s">
        <v>285</v>
      </c>
      <c r="D143" s="59" t="s">
        <v>5</v>
      </c>
      <c r="E143" s="33">
        <v>44.908999999999999</v>
      </c>
      <c r="F143" s="30" t="s">
        <v>310</v>
      </c>
      <c r="G143" s="54"/>
      <c r="H143" s="54"/>
    </row>
    <row r="144" spans="1:8" s="64" customFormat="1">
      <c r="A144" s="232" t="s">
        <v>39</v>
      </c>
      <c r="B144" s="233" t="s">
        <v>367</v>
      </c>
      <c r="C144" s="29" t="s">
        <v>356</v>
      </c>
      <c r="D144" s="39">
        <v>1457.876</v>
      </c>
      <c r="E144" s="39">
        <f>SUM(E145:E148)</f>
        <v>1457.8752999999999</v>
      </c>
      <c r="F144" s="63"/>
      <c r="G144" s="54"/>
      <c r="H144" s="54"/>
    </row>
    <row r="145" spans="1:8" s="64" customFormat="1" ht="31.5">
      <c r="A145" s="232"/>
      <c r="B145" s="233"/>
      <c r="C145" s="110" t="s">
        <v>345</v>
      </c>
      <c r="D145" s="59" t="s">
        <v>5</v>
      </c>
      <c r="E145" s="33">
        <v>68.134069999999994</v>
      </c>
      <c r="F145" s="66" t="s">
        <v>124</v>
      </c>
      <c r="G145" s="54"/>
      <c r="H145" s="54"/>
    </row>
    <row r="146" spans="1:8" s="64" customFormat="1" ht="47.25">
      <c r="A146" s="232"/>
      <c r="B146" s="233"/>
      <c r="C146" s="110" t="s">
        <v>287</v>
      </c>
      <c r="D146" s="59" t="s">
        <v>5</v>
      </c>
      <c r="E146" s="33">
        <v>28.181229999999999</v>
      </c>
      <c r="F146" s="45" t="s">
        <v>69</v>
      </c>
      <c r="G146" s="54"/>
      <c r="H146" s="54"/>
    </row>
    <row r="147" spans="1:8" s="64" customFormat="1">
      <c r="A147" s="232"/>
      <c r="B147" s="233"/>
      <c r="C147" s="110" t="s">
        <v>295</v>
      </c>
      <c r="D147" s="59" t="s">
        <v>5</v>
      </c>
      <c r="E147" s="33">
        <v>11.56</v>
      </c>
      <c r="F147" s="66" t="s">
        <v>124</v>
      </c>
      <c r="G147" s="54"/>
      <c r="H147" s="54"/>
    </row>
    <row r="148" spans="1:8" s="64" customFormat="1">
      <c r="A148" s="232"/>
      <c r="B148" s="233"/>
      <c r="C148" s="110" t="s">
        <v>288</v>
      </c>
      <c r="D148" s="59" t="s">
        <v>5</v>
      </c>
      <c r="E148" s="33">
        <v>1350</v>
      </c>
      <c r="F148" s="66" t="s">
        <v>268</v>
      </c>
      <c r="G148" s="54"/>
      <c r="H148" s="54"/>
    </row>
    <row r="149" spans="1:8" s="64" customFormat="1" ht="31.5">
      <c r="A149" s="232" t="s">
        <v>39</v>
      </c>
      <c r="B149" s="233" t="s">
        <v>368</v>
      </c>
      <c r="C149" s="29" t="s">
        <v>352</v>
      </c>
      <c r="D149" s="39">
        <v>331.46899999999999</v>
      </c>
      <c r="E149" s="39">
        <f>SUM(E150:E150)</f>
        <v>331.46899999999999</v>
      </c>
      <c r="F149" s="63"/>
      <c r="G149" s="54"/>
      <c r="H149" s="54"/>
    </row>
    <row r="150" spans="1:8" s="64" customFormat="1" ht="31.5">
      <c r="A150" s="232"/>
      <c r="B150" s="233"/>
      <c r="C150" s="110" t="s">
        <v>345</v>
      </c>
      <c r="D150" s="59" t="s">
        <v>5</v>
      </c>
      <c r="E150" s="33">
        <v>331.46899999999999</v>
      </c>
      <c r="F150" s="66" t="s">
        <v>124</v>
      </c>
      <c r="G150" s="54"/>
      <c r="H150" s="54"/>
    </row>
    <row r="151" spans="1:8" s="64" customFormat="1" ht="31.5">
      <c r="A151" s="232" t="s">
        <v>39</v>
      </c>
      <c r="B151" s="233" t="s">
        <v>369</v>
      </c>
      <c r="C151" s="29" t="s">
        <v>370</v>
      </c>
      <c r="D151" s="39">
        <v>105.625</v>
      </c>
      <c r="E151" s="39">
        <f>SUM(E152:E152)</f>
        <v>105.62481</v>
      </c>
      <c r="F151" s="63"/>
      <c r="G151" s="54"/>
      <c r="H151" s="54"/>
    </row>
    <row r="152" spans="1:8" s="64" customFormat="1" ht="47.25">
      <c r="A152" s="232"/>
      <c r="B152" s="233"/>
      <c r="C152" s="110" t="s">
        <v>371</v>
      </c>
      <c r="D152" s="59" t="s">
        <v>5</v>
      </c>
      <c r="E152" s="33">
        <v>105.62481</v>
      </c>
      <c r="F152" s="30" t="s">
        <v>336</v>
      </c>
      <c r="G152" s="54"/>
      <c r="H152" s="54"/>
    </row>
    <row r="153" spans="1:8" s="64" customFormat="1" ht="31.5">
      <c r="A153" s="232" t="s">
        <v>40</v>
      </c>
      <c r="B153" s="233" t="s">
        <v>372</v>
      </c>
      <c r="C153" s="29" t="s">
        <v>370</v>
      </c>
      <c r="D153" s="39">
        <v>1792.749</v>
      </c>
      <c r="E153" s="39">
        <f>SUM(E154:E157)</f>
        <v>1002.75667</v>
      </c>
      <c r="F153" s="63"/>
      <c r="G153" s="54"/>
      <c r="H153" s="54"/>
    </row>
    <row r="154" spans="1:8" s="64" customFormat="1" ht="31.5">
      <c r="A154" s="232"/>
      <c r="B154" s="233"/>
      <c r="C154" s="110" t="s">
        <v>345</v>
      </c>
      <c r="D154" s="59" t="s">
        <v>5</v>
      </c>
      <c r="E154" s="33">
        <v>216.4554</v>
      </c>
      <c r="F154" s="66" t="s">
        <v>373</v>
      </c>
      <c r="G154" s="54"/>
      <c r="H154" s="54"/>
    </row>
    <row r="155" spans="1:8" s="64" customFormat="1" ht="47.25">
      <c r="A155" s="232"/>
      <c r="B155" s="233"/>
      <c r="C155" s="110" t="s">
        <v>287</v>
      </c>
      <c r="D155" s="59" t="s">
        <v>5</v>
      </c>
      <c r="E155" s="33">
        <v>11.74963</v>
      </c>
      <c r="F155" s="45" t="s">
        <v>69</v>
      </c>
      <c r="G155" s="54"/>
      <c r="H155" s="54"/>
    </row>
    <row r="156" spans="1:8" s="64" customFormat="1">
      <c r="A156" s="232"/>
      <c r="B156" s="233"/>
      <c r="C156" s="110" t="s">
        <v>295</v>
      </c>
      <c r="D156" s="59" t="s">
        <v>5</v>
      </c>
      <c r="E156" s="33">
        <v>7.1820000000000004</v>
      </c>
      <c r="F156" s="66" t="s">
        <v>373</v>
      </c>
      <c r="G156" s="54"/>
      <c r="H156" s="54"/>
    </row>
    <row r="157" spans="1:8" s="64" customFormat="1" ht="31.5">
      <c r="A157" s="232"/>
      <c r="B157" s="233"/>
      <c r="C157" s="110" t="s">
        <v>288</v>
      </c>
      <c r="D157" s="59" t="s">
        <v>5</v>
      </c>
      <c r="E157" s="33">
        <v>767.36964</v>
      </c>
      <c r="F157" s="30" t="s">
        <v>374</v>
      </c>
      <c r="G157" s="54"/>
      <c r="H157" s="54"/>
    </row>
    <row r="158" spans="1:8" s="64" customFormat="1" ht="31.5">
      <c r="A158" s="232" t="s">
        <v>41</v>
      </c>
      <c r="B158" s="233" t="s">
        <v>375</v>
      </c>
      <c r="C158" s="29" t="s">
        <v>370</v>
      </c>
      <c r="D158" s="39">
        <v>166.386</v>
      </c>
      <c r="E158" s="39">
        <f>SUM(E159:E159)</f>
        <v>166.386</v>
      </c>
      <c r="F158" s="63"/>
      <c r="G158" s="54"/>
      <c r="H158" s="54"/>
    </row>
    <row r="159" spans="1:8" s="64" customFormat="1" ht="47.25">
      <c r="A159" s="232"/>
      <c r="B159" s="233"/>
      <c r="C159" s="110" t="s">
        <v>376</v>
      </c>
      <c r="D159" s="59" t="s">
        <v>5</v>
      </c>
      <c r="E159" s="33">
        <v>166.386</v>
      </c>
      <c r="F159" s="45" t="s">
        <v>306</v>
      </c>
      <c r="G159" s="54"/>
      <c r="H159" s="54"/>
    </row>
    <row r="160" spans="1:8" s="64" customFormat="1" ht="31.5">
      <c r="A160" s="232" t="s">
        <v>42</v>
      </c>
      <c r="B160" s="233" t="s">
        <v>377</v>
      </c>
      <c r="C160" s="29" t="s">
        <v>370</v>
      </c>
      <c r="D160" s="39">
        <v>174.26599999999999</v>
      </c>
      <c r="E160" s="39">
        <f>SUM(E161:E161)</f>
        <v>174.26553000000001</v>
      </c>
      <c r="F160" s="63"/>
      <c r="G160" s="54"/>
      <c r="H160" s="54"/>
    </row>
    <row r="161" spans="1:8" s="64" customFormat="1" ht="31.5">
      <c r="A161" s="232"/>
      <c r="B161" s="233"/>
      <c r="C161" s="110" t="s">
        <v>345</v>
      </c>
      <c r="D161" s="59" t="s">
        <v>5</v>
      </c>
      <c r="E161" s="33">
        <v>174.26553000000001</v>
      </c>
      <c r="F161" s="45" t="s">
        <v>317</v>
      </c>
      <c r="G161" s="54"/>
      <c r="H161" s="54"/>
    </row>
    <row r="162" spans="1:8" s="64" customFormat="1" ht="31.5">
      <c r="A162" s="232" t="s">
        <v>43</v>
      </c>
      <c r="B162" s="233" t="s">
        <v>378</v>
      </c>
      <c r="C162" s="29" t="s">
        <v>370</v>
      </c>
      <c r="D162" s="39">
        <v>22460.793000000001</v>
      </c>
      <c r="E162" s="39">
        <f>SUM(E163:E169)</f>
        <v>22411.792300000001</v>
      </c>
      <c r="F162" s="63"/>
      <c r="G162" s="54"/>
      <c r="H162" s="54"/>
    </row>
    <row r="163" spans="1:8" s="64" customFormat="1" ht="47.25">
      <c r="A163" s="232"/>
      <c r="B163" s="233"/>
      <c r="C163" s="110" t="s">
        <v>376</v>
      </c>
      <c r="D163" s="59" t="s">
        <v>5</v>
      </c>
      <c r="E163" s="33">
        <v>631.92665</v>
      </c>
      <c r="F163" s="66" t="s">
        <v>379</v>
      </c>
      <c r="G163" s="54"/>
      <c r="H163" s="54"/>
    </row>
    <row r="164" spans="1:8" s="64" customFormat="1" ht="31.5">
      <c r="A164" s="232"/>
      <c r="B164" s="233"/>
      <c r="C164" s="110" t="s">
        <v>285</v>
      </c>
      <c r="D164" s="59" t="s">
        <v>5</v>
      </c>
      <c r="E164" s="33">
        <v>60.717599999999997</v>
      </c>
      <c r="F164" s="66" t="s">
        <v>27</v>
      </c>
      <c r="G164" s="54"/>
      <c r="H164" s="54"/>
    </row>
    <row r="165" spans="1:8" s="64" customFormat="1" ht="47.25">
      <c r="A165" s="232"/>
      <c r="B165" s="233"/>
      <c r="C165" s="110" t="s">
        <v>287</v>
      </c>
      <c r="D165" s="59" t="s">
        <v>5</v>
      </c>
      <c r="E165" s="33">
        <v>423.15688</v>
      </c>
      <c r="F165" s="45" t="s">
        <v>69</v>
      </c>
      <c r="G165" s="54"/>
      <c r="H165" s="54"/>
    </row>
    <row r="166" spans="1:8" s="64" customFormat="1" ht="47.25">
      <c r="A166" s="232"/>
      <c r="B166" s="233"/>
      <c r="C166" s="110" t="s">
        <v>295</v>
      </c>
      <c r="D166" s="59" t="s">
        <v>5</v>
      </c>
      <c r="E166" s="33">
        <v>67.264799999999994</v>
      </c>
      <c r="F166" s="66" t="s">
        <v>379</v>
      </c>
      <c r="G166" s="54"/>
      <c r="H166" s="54"/>
    </row>
    <row r="167" spans="1:8" s="64" customFormat="1">
      <c r="A167" s="232"/>
      <c r="B167" s="233"/>
      <c r="C167" s="110" t="s">
        <v>288</v>
      </c>
      <c r="D167" s="59" t="s">
        <v>5</v>
      </c>
      <c r="E167" s="33">
        <v>750</v>
      </c>
      <c r="F167" s="45" t="s">
        <v>27</v>
      </c>
      <c r="G167" s="54"/>
      <c r="H167" s="54"/>
    </row>
    <row r="168" spans="1:8" s="64" customFormat="1">
      <c r="A168" s="232"/>
      <c r="B168" s="233"/>
      <c r="C168" s="110" t="s">
        <v>288</v>
      </c>
      <c r="D168" s="59" t="s">
        <v>5</v>
      </c>
      <c r="E168" s="33">
        <v>18382.927790000002</v>
      </c>
      <c r="F168" s="66" t="s">
        <v>380</v>
      </c>
      <c r="G168" s="54"/>
      <c r="H168" s="54"/>
    </row>
    <row r="169" spans="1:8" s="64" customFormat="1">
      <c r="A169" s="232"/>
      <c r="B169" s="233"/>
      <c r="C169" s="110" t="s">
        <v>288</v>
      </c>
      <c r="D169" s="59" t="s">
        <v>5</v>
      </c>
      <c r="E169" s="33">
        <v>2095.7985800000001</v>
      </c>
      <c r="F169" s="66" t="s">
        <v>381</v>
      </c>
      <c r="G169" s="54"/>
      <c r="H169" s="54"/>
    </row>
    <row r="170" spans="1:8" s="64" customFormat="1" ht="31.5">
      <c r="A170" s="232" t="s">
        <v>46</v>
      </c>
      <c r="B170" s="233" t="s">
        <v>382</v>
      </c>
      <c r="C170" s="29" t="s">
        <v>383</v>
      </c>
      <c r="D170" s="39">
        <v>1351.1389999999999</v>
      </c>
      <c r="E170" s="39">
        <f>SUM(E171:E174)</f>
        <v>1158.2834400000002</v>
      </c>
      <c r="F170" s="63"/>
      <c r="G170" s="54"/>
      <c r="H170" s="54"/>
    </row>
    <row r="171" spans="1:8" s="64" customFormat="1" ht="31.5">
      <c r="A171" s="232"/>
      <c r="B171" s="233"/>
      <c r="C171" s="110" t="s">
        <v>345</v>
      </c>
      <c r="D171" s="59" t="s">
        <v>5</v>
      </c>
      <c r="E171" s="33">
        <v>34.139000000000003</v>
      </c>
      <c r="F171" s="66" t="s">
        <v>186</v>
      </c>
      <c r="G171" s="54"/>
      <c r="H171" s="54"/>
    </row>
    <row r="172" spans="1:8" s="64" customFormat="1" ht="47.25">
      <c r="A172" s="232"/>
      <c r="B172" s="233"/>
      <c r="C172" s="110" t="s">
        <v>287</v>
      </c>
      <c r="D172" s="59" t="s">
        <v>5</v>
      </c>
      <c r="E172" s="33">
        <v>22.567820000000001</v>
      </c>
      <c r="F172" s="45" t="s">
        <v>69</v>
      </c>
      <c r="G172" s="54"/>
      <c r="H172" s="54"/>
    </row>
    <row r="173" spans="1:8" s="64" customFormat="1">
      <c r="A173" s="232"/>
      <c r="B173" s="233"/>
      <c r="C173" s="110" t="s">
        <v>295</v>
      </c>
      <c r="D173" s="59" t="s">
        <v>5</v>
      </c>
      <c r="E173" s="33">
        <v>10.26</v>
      </c>
      <c r="F173" s="66" t="s">
        <v>186</v>
      </c>
      <c r="G173" s="54"/>
      <c r="H173" s="54"/>
    </row>
    <row r="174" spans="1:8" s="64" customFormat="1">
      <c r="A174" s="232"/>
      <c r="B174" s="233"/>
      <c r="C174" s="110" t="s">
        <v>288</v>
      </c>
      <c r="D174" s="59" t="s">
        <v>5</v>
      </c>
      <c r="E174" s="33">
        <v>1091.3166200000001</v>
      </c>
      <c r="F174" s="66" t="s">
        <v>23</v>
      </c>
      <c r="G174" s="54"/>
      <c r="H174" s="54"/>
    </row>
    <row r="175" spans="1:8" s="64" customFormat="1" ht="31.5">
      <c r="A175" s="232" t="s">
        <v>47</v>
      </c>
      <c r="B175" s="233" t="s">
        <v>384</v>
      </c>
      <c r="C175" s="29" t="s">
        <v>370</v>
      </c>
      <c r="D175" s="39">
        <v>188.5</v>
      </c>
      <c r="E175" s="39">
        <f>SUM(E176:E176)</f>
        <v>188.48159999999999</v>
      </c>
      <c r="F175" s="63"/>
      <c r="G175" s="54"/>
      <c r="H175" s="54"/>
    </row>
    <row r="176" spans="1:8" s="64" customFormat="1" ht="31.5">
      <c r="A176" s="232"/>
      <c r="B176" s="233"/>
      <c r="C176" s="110" t="s">
        <v>285</v>
      </c>
      <c r="D176" s="59" t="s">
        <v>5</v>
      </c>
      <c r="E176" s="33">
        <v>188.48159999999999</v>
      </c>
      <c r="F176" s="45" t="s">
        <v>306</v>
      </c>
      <c r="G176" s="54"/>
      <c r="H176" s="54"/>
    </row>
    <row r="177" spans="1:8" s="64" customFormat="1" ht="31.5">
      <c r="A177" s="232" t="s">
        <v>48</v>
      </c>
      <c r="B177" s="233" t="s">
        <v>385</v>
      </c>
      <c r="C177" s="29" t="s">
        <v>386</v>
      </c>
      <c r="D177" s="39">
        <v>532.98400000000004</v>
      </c>
      <c r="E177" s="39">
        <f>SUM(E178:E181)</f>
        <v>285.35120000000001</v>
      </c>
      <c r="F177" s="63"/>
      <c r="G177" s="54"/>
      <c r="H177" s="54"/>
    </row>
    <row r="178" spans="1:8" s="64" customFormat="1" ht="31.5">
      <c r="A178" s="232"/>
      <c r="B178" s="233"/>
      <c r="C178" s="110" t="s">
        <v>345</v>
      </c>
      <c r="D178" s="59" t="s">
        <v>5</v>
      </c>
      <c r="E178" s="33">
        <v>44.911830000000002</v>
      </c>
      <c r="F178" s="45" t="s">
        <v>85</v>
      </c>
      <c r="G178" s="54"/>
      <c r="H178" s="54"/>
    </row>
    <row r="179" spans="1:8" s="64" customFormat="1" ht="47.25">
      <c r="A179" s="232"/>
      <c r="B179" s="233"/>
      <c r="C179" s="110" t="s">
        <v>287</v>
      </c>
      <c r="D179" s="59" t="s">
        <v>5</v>
      </c>
      <c r="E179" s="33">
        <v>1.59595</v>
      </c>
      <c r="F179" s="30" t="s">
        <v>69</v>
      </c>
      <c r="G179" s="54"/>
      <c r="H179" s="54"/>
    </row>
    <row r="180" spans="1:8" s="64" customFormat="1">
      <c r="A180" s="232"/>
      <c r="B180" s="233"/>
      <c r="C180" s="110" t="s">
        <v>295</v>
      </c>
      <c r="D180" s="59" t="s">
        <v>5</v>
      </c>
      <c r="E180" s="33">
        <v>6.6689999999999996</v>
      </c>
      <c r="F180" s="45" t="s">
        <v>85</v>
      </c>
      <c r="G180" s="54"/>
      <c r="H180" s="54"/>
    </row>
    <row r="181" spans="1:8" s="64" customFormat="1" ht="31.5">
      <c r="A181" s="232"/>
      <c r="B181" s="233"/>
      <c r="C181" s="110" t="s">
        <v>288</v>
      </c>
      <c r="D181" s="59" t="s">
        <v>5</v>
      </c>
      <c r="E181" s="33">
        <v>232.17442</v>
      </c>
      <c r="F181" s="30" t="s">
        <v>387</v>
      </c>
      <c r="G181" s="54"/>
      <c r="H181" s="54"/>
    </row>
    <row r="182" spans="1:8" s="64" customFormat="1" ht="31.5">
      <c r="A182" s="232" t="s">
        <v>49</v>
      </c>
      <c r="B182" s="233" t="s">
        <v>388</v>
      </c>
      <c r="C182" s="29" t="s">
        <v>386</v>
      </c>
      <c r="D182" s="39">
        <v>515.37900000000002</v>
      </c>
      <c r="E182" s="39">
        <f>SUM(E183:E185)</f>
        <v>480.10979999999995</v>
      </c>
      <c r="F182" s="63"/>
      <c r="G182" s="54"/>
      <c r="H182" s="54"/>
    </row>
    <row r="183" spans="1:8" s="64" customFormat="1" ht="31.5">
      <c r="A183" s="232"/>
      <c r="B183" s="233"/>
      <c r="C183" s="110" t="s">
        <v>345</v>
      </c>
      <c r="D183" s="59" t="s">
        <v>5</v>
      </c>
      <c r="E183" s="33">
        <v>15.3788</v>
      </c>
      <c r="F183" s="45" t="s">
        <v>85</v>
      </c>
      <c r="G183" s="54"/>
      <c r="H183" s="54"/>
    </row>
    <row r="184" spans="1:8" s="64" customFormat="1">
      <c r="A184" s="232"/>
      <c r="B184" s="233"/>
      <c r="C184" s="110" t="s">
        <v>295</v>
      </c>
      <c r="D184" s="59" t="s">
        <v>5</v>
      </c>
      <c r="E184" s="33">
        <v>4.617</v>
      </c>
      <c r="F184" s="45" t="s">
        <v>85</v>
      </c>
      <c r="G184" s="54"/>
      <c r="H184" s="54"/>
    </row>
    <row r="185" spans="1:8" s="64" customFormat="1">
      <c r="A185" s="232"/>
      <c r="B185" s="233"/>
      <c r="C185" s="110" t="s">
        <v>288</v>
      </c>
      <c r="D185" s="59" t="s">
        <v>5</v>
      </c>
      <c r="E185" s="33">
        <v>460.11399999999998</v>
      </c>
      <c r="F185" s="30" t="s">
        <v>28</v>
      </c>
      <c r="G185" s="54"/>
      <c r="H185" s="54"/>
    </row>
    <row r="186" spans="1:8" s="64" customFormat="1" ht="31.5">
      <c r="A186" s="232" t="s">
        <v>50</v>
      </c>
      <c r="B186" s="233" t="s">
        <v>389</v>
      </c>
      <c r="C186" s="29" t="s">
        <v>386</v>
      </c>
      <c r="D186" s="39">
        <v>43.953999999999994</v>
      </c>
      <c r="E186" s="39">
        <f>SUM(E187:E188)</f>
        <v>43.953580000000002</v>
      </c>
      <c r="F186" s="63"/>
      <c r="G186" s="54"/>
      <c r="H186" s="54"/>
    </row>
    <row r="187" spans="1:8" s="64" customFormat="1" ht="47.25">
      <c r="A187" s="232"/>
      <c r="B187" s="233"/>
      <c r="C187" s="110" t="s">
        <v>287</v>
      </c>
      <c r="D187" s="59" t="s">
        <v>5</v>
      </c>
      <c r="E187" s="33">
        <v>9.6976399999999998</v>
      </c>
      <c r="F187" s="45" t="s">
        <v>69</v>
      </c>
      <c r="G187" s="54"/>
      <c r="H187" s="54"/>
    </row>
    <row r="188" spans="1:8" s="64" customFormat="1" ht="31.5">
      <c r="A188" s="232"/>
      <c r="B188" s="233"/>
      <c r="C188" s="110" t="s">
        <v>288</v>
      </c>
      <c r="D188" s="59" t="s">
        <v>5</v>
      </c>
      <c r="E188" s="33">
        <v>34.255940000000002</v>
      </c>
      <c r="F188" s="66" t="s">
        <v>320</v>
      </c>
      <c r="G188" s="54"/>
      <c r="H188" s="54"/>
    </row>
    <row r="189" spans="1:8" s="64" customFormat="1" ht="31.5">
      <c r="A189" s="232" t="s">
        <v>50</v>
      </c>
      <c r="B189" s="233" t="s">
        <v>390</v>
      </c>
      <c r="C189" s="29" t="s">
        <v>391</v>
      </c>
      <c r="D189" s="39">
        <v>984.80499999999995</v>
      </c>
      <c r="E189" s="39">
        <f>SUM(E190:E192)</f>
        <v>316.99312000000003</v>
      </c>
      <c r="F189" s="63"/>
      <c r="G189" s="54"/>
      <c r="H189" s="54"/>
    </row>
    <row r="190" spans="1:8" s="64" customFormat="1" ht="31.5">
      <c r="A190" s="232"/>
      <c r="B190" s="233"/>
      <c r="C190" s="110" t="s">
        <v>345</v>
      </c>
      <c r="D190" s="59" t="s">
        <v>5</v>
      </c>
      <c r="E190" s="33">
        <v>46.226199999999999</v>
      </c>
      <c r="F190" s="66" t="s">
        <v>361</v>
      </c>
      <c r="G190" s="54"/>
      <c r="H190" s="54"/>
    </row>
    <row r="191" spans="1:8" s="64" customFormat="1" ht="31.5">
      <c r="A191" s="232"/>
      <c r="B191" s="233"/>
      <c r="C191" s="110" t="s">
        <v>295</v>
      </c>
      <c r="D191" s="59" t="s">
        <v>5</v>
      </c>
      <c r="E191" s="33">
        <v>2.4624000000000001</v>
      </c>
      <c r="F191" s="45" t="s">
        <v>361</v>
      </c>
      <c r="G191" s="54"/>
      <c r="H191" s="54"/>
    </row>
    <row r="192" spans="1:8" s="64" customFormat="1" ht="31.5">
      <c r="A192" s="232"/>
      <c r="B192" s="233"/>
      <c r="C192" s="110" t="s">
        <v>288</v>
      </c>
      <c r="D192" s="59" t="s">
        <v>5</v>
      </c>
      <c r="E192" s="33">
        <v>268.30452000000002</v>
      </c>
      <c r="F192" s="66" t="s">
        <v>320</v>
      </c>
      <c r="G192" s="54"/>
      <c r="H192" s="54"/>
    </row>
    <row r="193" spans="1:8" s="64" customFormat="1" ht="31.5">
      <c r="A193" s="232" t="s">
        <v>51</v>
      </c>
      <c r="B193" s="233" t="s">
        <v>392</v>
      </c>
      <c r="C193" s="29" t="s">
        <v>386</v>
      </c>
      <c r="D193" s="39">
        <v>1900</v>
      </c>
      <c r="E193" s="39">
        <f>SUM(E194:E197)</f>
        <v>1875.5188900000001</v>
      </c>
      <c r="F193" s="63"/>
      <c r="G193" s="54"/>
      <c r="H193" s="54"/>
    </row>
    <row r="194" spans="1:8" s="64" customFormat="1" ht="31.5">
      <c r="A194" s="232"/>
      <c r="B194" s="233"/>
      <c r="C194" s="110" t="s">
        <v>345</v>
      </c>
      <c r="D194" s="59" t="s">
        <v>5</v>
      </c>
      <c r="E194" s="33">
        <v>23.97241</v>
      </c>
      <c r="F194" s="45" t="s">
        <v>124</v>
      </c>
      <c r="G194" s="54"/>
      <c r="H194" s="54"/>
    </row>
    <row r="195" spans="1:8" s="64" customFormat="1" ht="47.25">
      <c r="A195" s="232"/>
      <c r="B195" s="233"/>
      <c r="C195" s="110" t="s">
        <v>287</v>
      </c>
      <c r="D195" s="59" t="s">
        <v>5</v>
      </c>
      <c r="E195" s="33">
        <v>16.83548</v>
      </c>
      <c r="F195" s="45" t="s">
        <v>69</v>
      </c>
      <c r="G195" s="54"/>
      <c r="H195" s="54"/>
    </row>
    <row r="196" spans="1:8" s="64" customFormat="1">
      <c r="A196" s="232"/>
      <c r="B196" s="233"/>
      <c r="C196" s="110" t="s">
        <v>295</v>
      </c>
      <c r="D196" s="59" t="s">
        <v>5</v>
      </c>
      <c r="E196" s="33">
        <v>5.6429999999999998</v>
      </c>
      <c r="F196" s="45" t="s">
        <v>124</v>
      </c>
      <c r="G196" s="54"/>
      <c r="H196" s="54"/>
    </row>
    <row r="197" spans="1:8" s="64" customFormat="1">
      <c r="A197" s="232"/>
      <c r="B197" s="233"/>
      <c r="C197" s="110" t="s">
        <v>288</v>
      </c>
      <c r="D197" s="59" t="s">
        <v>5</v>
      </c>
      <c r="E197" s="33">
        <v>1829.068</v>
      </c>
      <c r="F197" s="66" t="s">
        <v>16</v>
      </c>
      <c r="G197" s="54"/>
      <c r="H197" s="54"/>
    </row>
    <row r="198" spans="1:8" s="64" customFormat="1" ht="31.5">
      <c r="A198" s="232" t="s">
        <v>52</v>
      </c>
      <c r="B198" s="233" t="s">
        <v>393</v>
      </c>
      <c r="C198" s="29" t="s">
        <v>370</v>
      </c>
      <c r="D198" s="39">
        <v>682.33</v>
      </c>
      <c r="E198" s="39">
        <f>SUM(E199:E200)</f>
        <v>330</v>
      </c>
      <c r="F198" s="63"/>
      <c r="G198" s="54"/>
      <c r="H198" s="54"/>
    </row>
    <row r="199" spans="1:8" s="64" customFormat="1" ht="31.5">
      <c r="A199" s="232"/>
      <c r="B199" s="233"/>
      <c r="C199" s="110" t="s">
        <v>345</v>
      </c>
      <c r="D199" s="59" t="s">
        <v>5</v>
      </c>
      <c r="E199" s="33">
        <v>30</v>
      </c>
      <c r="F199" s="45" t="s">
        <v>186</v>
      </c>
      <c r="G199" s="54"/>
      <c r="H199" s="54"/>
    </row>
    <row r="200" spans="1:8" s="64" customFormat="1" ht="31.5">
      <c r="A200" s="232"/>
      <c r="B200" s="233"/>
      <c r="C200" s="110" t="s">
        <v>288</v>
      </c>
      <c r="D200" s="59" t="s">
        <v>5</v>
      </c>
      <c r="E200" s="33">
        <v>300</v>
      </c>
      <c r="F200" s="66" t="s">
        <v>327</v>
      </c>
      <c r="G200" s="54"/>
      <c r="H200" s="54"/>
    </row>
    <row r="201" spans="1:8" s="64" customFormat="1" ht="31.5">
      <c r="A201" s="232" t="s">
        <v>53</v>
      </c>
      <c r="B201" s="233" t="s">
        <v>394</v>
      </c>
      <c r="C201" s="29" t="s">
        <v>386</v>
      </c>
      <c r="D201" s="39">
        <v>1530.4110000000001</v>
      </c>
      <c r="E201" s="39">
        <f>SUM(E202:E204)</f>
        <v>1131.5360500000002</v>
      </c>
      <c r="F201" s="63"/>
      <c r="G201" s="54"/>
      <c r="H201" s="54"/>
    </row>
    <row r="202" spans="1:8" s="64" customFormat="1" ht="31.5">
      <c r="A202" s="232"/>
      <c r="B202" s="233"/>
      <c r="C202" s="110" t="s">
        <v>345</v>
      </c>
      <c r="D202" s="59" t="s">
        <v>5</v>
      </c>
      <c r="E202" s="33">
        <v>47.072760000000002</v>
      </c>
      <c r="F202" s="45" t="s">
        <v>85</v>
      </c>
      <c r="G202" s="54"/>
      <c r="H202" s="54"/>
    </row>
    <row r="203" spans="1:8" s="64" customFormat="1" ht="47.25">
      <c r="A203" s="232"/>
      <c r="B203" s="233"/>
      <c r="C203" s="110" t="s">
        <v>287</v>
      </c>
      <c r="D203" s="59" t="s">
        <v>5</v>
      </c>
      <c r="E203" s="33">
        <v>20.783110000000001</v>
      </c>
      <c r="F203" s="66" t="s">
        <v>69</v>
      </c>
      <c r="G203" s="54"/>
      <c r="H203" s="54"/>
    </row>
    <row r="204" spans="1:8" s="64" customFormat="1" ht="31.5">
      <c r="A204" s="232"/>
      <c r="B204" s="233"/>
      <c r="C204" s="110" t="s">
        <v>288</v>
      </c>
      <c r="D204" s="59" t="s">
        <v>5</v>
      </c>
      <c r="E204" s="33">
        <v>1063.6801800000001</v>
      </c>
      <c r="F204" s="66" t="s">
        <v>327</v>
      </c>
      <c r="G204" s="54"/>
      <c r="H204" s="54"/>
    </row>
    <row r="205" spans="1:8" s="64" customFormat="1" ht="31.5">
      <c r="A205" s="232" t="s">
        <v>54</v>
      </c>
      <c r="B205" s="233" t="s">
        <v>395</v>
      </c>
      <c r="C205" s="29" t="s">
        <v>396</v>
      </c>
      <c r="D205" s="39">
        <v>77.953999999999951</v>
      </c>
      <c r="E205" s="39">
        <f>SUM(E206:E206)</f>
        <v>69.529600000000002</v>
      </c>
      <c r="F205" s="63"/>
      <c r="G205" s="54"/>
      <c r="H205" s="54"/>
    </row>
    <row r="206" spans="1:8" s="64" customFormat="1" ht="31.5">
      <c r="A206" s="232"/>
      <c r="B206" s="233"/>
      <c r="C206" s="110" t="s">
        <v>345</v>
      </c>
      <c r="D206" s="59" t="s">
        <v>5</v>
      </c>
      <c r="E206" s="33">
        <v>69.529600000000002</v>
      </c>
      <c r="F206" s="66" t="s">
        <v>186</v>
      </c>
      <c r="G206" s="54"/>
      <c r="H206" s="54"/>
    </row>
    <row r="207" spans="1:8" s="64" customFormat="1" ht="31.5">
      <c r="A207" s="232" t="s">
        <v>54</v>
      </c>
      <c r="B207" s="233" t="s">
        <v>397</v>
      </c>
      <c r="C207" s="29" t="s">
        <v>398</v>
      </c>
      <c r="D207" s="39">
        <v>20.448</v>
      </c>
      <c r="E207" s="39">
        <f>SUM(E208:E208)</f>
        <v>17.389399999999998</v>
      </c>
      <c r="F207" s="63"/>
      <c r="G207" s="54"/>
      <c r="H207" s="54"/>
    </row>
    <row r="208" spans="1:8" s="64" customFormat="1" ht="31.5">
      <c r="A208" s="232"/>
      <c r="B208" s="233"/>
      <c r="C208" s="110" t="s">
        <v>345</v>
      </c>
      <c r="D208" s="59" t="s">
        <v>5</v>
      </c>
      <c r="E208" s="33">
        <v>17.389399999999998</v>
      </c>
      <c r="F208" s="66" t="s">
        <v>186</v>
      </c>
      <c r="G208" s="54"/>
      <c r="H208" s="54"/>
    </row>
    <row r="209" spans="1:8" s="64" customFormat="1" ht="31.5">
      <c r="A209" s="232" t="s">
        <v>55</v>
      </c>
      <c r="B209" s="233" t="s">
        <v>399</v>
      </c>
      <c r="C209" s="29" t="s">
        <v>370</v>
      </c>
      <c r="D209" s="39">
        <v>6000</v>
      </c>
      <c r="E209" s="39">
        <f>SUM(E210:E212)</f>
        <v>5997.68138</v>
      </c>
      <c r="F209" s="63"/>
      <c r="G209" s="54"/>
      <c r="H209" s="54"/>
    </row>
    <row r="210" spans="1:8" s="64" customFormat="1" ht="47.25">
      <c r="A210" s="232"/>
      <c r="B210" s="233"/>
      <c r="C210" s="110" t="s">
        <v>287</v>
      </c>
      <c r="D210" s="59" t="s">
        <v>5</v>
      </c>
      <c r="E210" s="33">
        <v>105.65749</v>
      </c>
      <c r="F210" s="45" t="s">
        <v>69</v>
      </c>
      <c r="G210" s="54"/>
      <c r="H210" s="54"/>
    </row>
    <row r="211" spans="1:8" s="64" customFormat="1">
      <c r="A211" s="232"/>
      <c r="B211" s="233"/>
      <c r="C211" s="110" t="s">
        <v>295</v>
      </c>
      <c r="D211" s="59" t="s">
        <v>5</v>
      </c>
      <c r="E211" s="33">
        <v>21.545999999999999</v>
      </c>
      <c r="F211" s="66" t="s">
        <v>186</v>
      </c>
      <c r="G211" s="54"/>
      <c r="H211" s="54"/>
    </row>
    <row r="212" spans="1:8" s="64" customFormat="1" ht="47.25">
      <c r="A212" s="232"/>
      <c r="B212" s="233"/>
      <c r="C212" s="110" t="s">
        <v>288</v>
      </c>
      <c r="D212" s="59" t="s">
        <v>5</v>
      </c>
      <c r="E212" s="33">
        <v>5870.4778900000001</v>
      </c>
      <c r="F212" s="66" t="s">
        <v>289</v>
      </c>
      <c r="G212" s="54"/>
      <c r="H212" s="54"/>
    </row>
    <row r="213" spans="1:8" s="64" customFormat="1" ht="31.5">
      <c r="A213" s="232" t="s">
        <v>56</v>
      </c>
      <c r="B213" s="233" t="s">
        <v>400</v>
      </c>
      <c r="C213" s="29" t="s">
        <v>401</v>
      </c>
      <c r="D213" s="39">
        <v>47.955999999999904</v>
      </c>
      <c r="E213" s="39">
        <f>SUM(E214:E214)</f>
        <v>47.955370000000002</v>
      </c>
      <c r="F213" s="63"/>
      <c r="G213" s="54"/>
      <c r="H213" s="54"/>
    </row>
    <row r="214" spans="1:8" s="64" customFormat="1" ht="31.5">
      <c r="A214" s="232"/>
      <c r="B214" s="233"/>
      <c r="C214" s="110" t="s">
        <v>345</v>
      </c>
      <c r="D214" s="59" t="s">
        <v>5</v>
      </c>
      <c r="E214" s="33">
        <v>47.955370000000002</v>
      </c>
      <c r="F214" s="45" t="s">
        <v>317</v>
      </c>
      <c r="G214" s="54"/>
      <c r="H214" s="54"/>
    </row>
    <row r="215" spans="1:8" s="64" customFormat="1" ht="31.5">
      <c r="A215" s="232" t="s">
        <v>57</v>
      </c>
      <c r="B215" s="233" t="s">
        <v>402</v>
      </c>
      <c r="C215" s="29" t="s">
        <v>398</v>
      </c>
      <c r="D215" s="39">
        <v>13.26</v>
      </c>
      <c r="E215" s="39">
        <f>SUM(E216:E216)</f>
        <v>9.5060000000000002</v>
      </c>
      <c r="F215" s="63"/>
      <c r="G215" s="54"/>
      <c r="H215" s="54"/>
    </row>
    <row r="216" spans="1:8" s="64" customFormat="1" ht="31.5">
      <c r="A216" s="232"/>
      <c r="B216" s="233"/>
      <c r="C216" s="110" t="s">
        <v>345</v>
      </c>
      <c r="D216" s="59" t="s">
        <v>5</v>
      </c>
      <c r="E216" s="33">
        <v>9.5060000000000002</v>
      </c>
      <c r="F216" s="30" t="s">
        <v>310</v>
      </c>
      <c r="G216" s="54"/>
      <c r="H216" s="54"/>
    </row>
    <row r="217" spans="1:8" s="64" customFormat="1" ht="31.5">
      <c r="A217" s="232" t="s">
        <v>58</v>
      </c>
      <c r="B217" s="233" t="s">
        <v>403</v>
      </c>
      <c r="C217" s="29" t="s">
        <v>396</v>
      </c>
      <c r="D217" s="39">
        <v>4067.203</v>
      </c>
      <c r="E217" s="39">
        <f>SUM(E218:E220)</f>
        <v>3336.1303800000001</v>
      </c>
      <c r="F217" s="63"/>
      <c r="G217" s="54"/>
      <c r="H217" s="54"/>
    </row>
    <row r="218" spans="1:8" s="64" customFormat="1" ht="31.5">
      <c r="A218" s="232"/>
      <c r="B218" s="233"/>
      <c r="C218" s="110" t="s">
        <v>345</v>
      </c>
      <c r="D218" s="59" t="s">
        <v>5</v>
      </c>
      <c r="E218" s="33">
        <v>50.055</v>
      </c>
      <c r="F218" s="45" t="s">
        <v>373</v>
      </c>
      <c r="G218" s="54"/>
      <c r="H218" s="54"/>
    </row>
    <row r="219" spans="1:8" s="64" customFormat="1" ht="47.25">
      <c r="A219" s="232"/>
      <c r="B219" s="233"/>
      <c r="C219" s="110" t="s">
        <v>287</v>
      </c>
      <c r="D219" s="59" t="s">
        <v>5</v>
      </c>
      <c r="E219" s="33">
        <v>67.011780000000002</v>
      </c>
      <c r="F219" s="30" t="s">
        <v>69</v>
      </c>
      <c r="G219" s="54"/>
      <c r="H219" s="54"/>
    </row>
    <row r="220" spans="1:8" s="64" customFormat="1">
      <c r="A220" s="232"/>
      <c r="B220" s="233"/>
      <c r="C220" s="110" t="s">
        <v>288</v>
      </c>
      <c r="D220" s="59" t="s">
        <v>5</v>
      </c>
      <c r="E220" s="33">
        <v>3219.0636</v>
      </c>
      <c r="F220" s="66" t="s">
        <v>60</v>
      </c>
      <c r="G220" s="54"/>
      <c r="H220" s="54"/>
    </row>
    <row r="221" spans="1:8" s="64" customFormat="1" ht="31.5">
      <c r="A221" s="232" t="s">
        <v>59</v>
      </c>
      <c r="B221" s="233" t="s">
        <v>404</v>
      </c>
      <c r="C221" s="29" t="s">
        <v>398</v>
      </c>
      <c r="D221" s="39">
        <v>5484.585</v>
      </c>
      <c r="E221" s="39">
        <f>SUM(E222:E224)</f>
        <v>5465.5117</v>
      </c>
      <c r="F221" s="63"/>
      <c r="G221" s="54"/>
      <c r="H221" s="54"/>
    </row>
    <row r="222" spans="1:8" s="64" customFormat="1" ht="31.5">
      <c r="A222" s="232"/>
      <c r="B222" s="233"/>
      <c r="C222" s="110" t="s">
        <v>345</v>
      </c>
      <c r="D222" s="59" t="s">
        <v>5</v>
      </c>
      <c r="E222" s="33">
        <v>5.9076000000000004</v>
      </c>
      <c r="F222" s="45" t="s">
        <v>306</v>
      </c>
      <c r="G222" s="54"/>
      <c r="H222" s="54"/>
    </row>
    <row r="223" spans="1:8" s="64" customFormat="1" ht="47.25">
      <c r="A223" s="232"/>
      <c r="B223" s="233"/>
      <c r="C223" s="110" t="s">
        <v>287</v>
      </c>
      <c r="D223" s="59" t="s">
        <v>5</v>
      </c>
      <c r="E223" s="33">
        <v>106.99542</v>
      </c>
      <c r="F223" s="45" t="s">
        <v>69</v>
      </c>
      <c r="G223" s="54"/>
      <c r="H223" s="54"/>
    </row>
    <row r="224" spans="1:8" s="64" customFormat="1" ht="47.25">
      <c r="A224" s="232"/>
      <c r="B224" s="233"/>
      <c r="C224" s="110" t="s">
        <v>288</v>
      </c>
      <c r="D224" s="59" t="s">
        <v>5</v>
      </c>
      <c r="E224" s="33">
        <v>5352.6086800000003</v>
      </c>
      <c r="F224" s="66" t="s">
        <v>289</v>
      </c>
      <c r="G224" s="54"/>
      <c r="H224" s="54"/>
    </row>
    <row r="225" spans="1:8" s="64" customFormat="1" ht="31.5">
      <c r="A225" s="232" t="s">
        <v>61</v>
      </c>
      <c r="B225" s="233" t="s">
        <v>405</v>
      </c>
      <c r="C225" s="29" t="s">
        <v>284</v>
      </c>
      <c r="D225" s="39">
        <v>768.90499999999997</v>
      </c>
      <c r="E225" s="39">
        <f>SUM(E226:E228)</f>
        <v>654.34500000000003</v>
      </c>
      <c r="F225" s="63"/>
      <c r="G225" s="54"/>
      <c r="H225" s="54"/>
    </row>
    <row r="226" spans="1:8" s="64" customFormat="1" ht="47.25">
      <c r="A226" s="232"/>
      <c r="B226" s="233"/>
      <c r="C226" s="110" t="s">
        <v>376</v>
      </c>
      <c r="D226" s="59" t="s">
        <v>5</v>
      </c>
      <c r="E226" s="33">
        <v>26.97</v>
      </c>
      <c r="F226" s="30" t="s">
        <v>124</v>
      </c>
      <c r="G226" s="54"/>
      <c r="H226" s="54"/>
    </row>
    <row r="227" spans="1:8" s="64" customFormat="1">
      <c r="A227" s="232"/>
      <c r="B227" s="233"/>
      <c r="C227" s="110" t="s">
        <v>295</v>
      </c>
      <c r="D227" s="59" t="s">
        <v>5</v>
      </c>
      <c r="E227" s="33">
        <v>1.5389999999999999</v>
      </c>
      <c r="F227" s="30" t="s">
        <v>124</v>
      </c>
      <c r="G227" s="54"/>
      <c r="H227" s="54"/>
    </row>
    <row r="228" spans="1:8" s="64" customFormat="1" ht="31.5">
      <c r="A228" s="232"/>
      <c r="B228" s="233"/>
      <c r="C228" s="110" t="s">
        <v>288</v>
      </c>
      <c r="D228" s="59" t="s">
        <v>5</v>
      </c>
      <c r="E228" s="33">
        <v>625.83600000000001</v>
      </c>
      <c r="F228" s="30" t="s">
        <v>63</v>
      </c>
      <c r="G228" s="54"/>
      <c r="H228" s="54"/>
    </row>
    <row r="229" spans="1:8" s="64" customFormat="1" ht="31.5">
      <c r="A229" s="232" t="s">
        <v>45</v>
      </c>
      <c r="B229" s="233" t="s">
        <v>406</v>
      </c>
      <c r="C229" s="29" t="s">
        <v>398</v>
      </c>
      <c r="D229" s="39">
        <v>5163.8149999999996</v>
      </c>
      <c r="E229" s="39">
        <f>SUM(E230:E233)</f>
        <v>5143.3353399999996</v>
      </c>
      <c r="F229" s="63"/>
      <c r="G229" s="54"/>
      <c r="H229" s="54"/>
    </row>
    <row r="230" spans="1:8" s="64" customFormat="1" ht="31.5">
      <c r="A230" s="232"/>
      <c r="B230" s="233"/>
      <c r="C230" s="110" t="s">
        <v>345</v>
      </c>
      <c r="D230" s="59" t="s">
        <v>5</v>
      </c>
      <c r="E230" s="33">
        <v>175.18584000000001</v>
      </c>
      <c r="F230" s="45" t="s">
        <v>124</v>
      </c>
      <c r="G230" s="54"/>
      <c r="H230" s="54"/>
    </row>
    <row r="231" spans="1:8" s="64" customFormat="1" ht="47.25">
      <c r="A231" s="232"/>
      <c r="B231" s="233"/>
      <c r="C231" s="110" t="s">
        <v>287</v>
      </c>
      <c r="D231" s="59" t="s">
        <v>5</v>
      </c>
      <c r="E231" s="33">
        <v>89.912310000000005</v>
      </c>
      <c r="F231" s="45" t="s">
        <v>69</v>
      </c>
      <c r="G231" s="54"/>
      <c r="H231" s="54"/>
    </row>
    <row r="232" spans="1:8" s="64" customFormat="1">
      <c r="A232" s="232"/>
      <c r="B232" s="233"/>
      <c r="C232" s="110" t="s">
        <v>295</v>
      </c>
      <c r="D232" s="59" t="s">
        <v>5</v>
      </c>
      <c r="E232" s="33">
        <v>21</v>
      </c>
      <c r="F232" s="45" t="s">
        <v>124</v>
      </c>
      <c r="G232" s="54"/>
      <c r="H232" s="54"/>
    </row>
    <row r="233" spans="1:8" s="64" customFormat="1" ht="31.5">
      <c r="A233" s="232"/>
      <c r="B233" s="233"/>
      <c r="C233" s="110" t="s">
        <v>288</v>
      </c>
      <c r="D233" s="59" t="s">
        <v>5</v>
      </c>
      <c r="E233" s="33">
        <v>4857.2371899999998</v>
      </c>
      <c r="F233" s="66" t="s">
        <v>301</v>
      </c>
      <c r="G233" s="54"/>
      <c r="H233" s="54"/>
    </row>
    <row r="234" spans="1:8" s="64" customFormat="1" ht="31.5">
      <c r="A234" s="232" t="s">
        <v>62</v>
      </c>
      <c r="B234" s="233" t="s">
        <v>407</v>
      </c>
      <c r="C234" s="29" t="s">
        <v>398</v>
      </c>
      <c r="D234" s="39">
        <v>156.596</v>
      </c>
      <c r="E234" s="39">
        <f>SUM(E235:E235)</f>
        <v>156.59548000000001</v>
      </c>
      <c r="F234" s="63"/>
      <c r="G234" s="54"/>
      <c r="H234" s="54"/>
    </row>
    <row r="235" spans="1:8" s="64" customFormat="1" ht="47.25">
      <c r="A235" s="232"/>
      <c r="B235" s="233"/>
      <c r="C235" s="110" t="s">
        <v>376</v>
      </c>
      <c r="D235" s="59" t="s">
        <v>5</v>
      </c>
      <c r="E235" s="33">
        <v>156.59548000000001</v>
      </c>
      <c r="F235" s="30" t="s">
        <v>145</v>
      </c>
      <c r="G235" s="54"/>
      <c r="H235" s="54"/>
    </row>
    <row r="236" spans="1:8" s="64" customFormat="1">
      <c r="A236" s="232" t="s">
        <v>408</v>
      </c>
      <c r="B236" s="233" t="s">
        <v>409</v>
      </c>
      <c r="C236" s="29" t="s">
        <v>292</v>
      </c>
      <c r="D236" s="39">
        <v>2878.6709999999998</v>
      </c>
      <c r="E236" s="39">
        <f>SUM(E237:E239)</f>
        <v>2869.9392400000002</v>
      </c>
      <c r="F236" s="29"/>
      <c r="G236" s="54"/>
      <c r="H236" s="54"/>
    </row>
    <row r="237" spans="1:8" s="64" customFormat="1" ht="31.5">
      <c r="A237" s="232"/>
      <c r="B237" s="233"/>
      <c r="C237" s="110" t="s">
        <v>285</v>
      </c>
      <c r="D237" s="59" t="s">
        <v>5</v>
      </c>
      <c r="E237" s="59">
        <v>89.5184</v>
      </c>
      <c r="F237" s="45" t="s">
        <v>317</v>
      </c>
      <c r="G237" s="54"/>
      <c r="H237" s="54"/>
    </row>
    <row r="238" spans="1:8" s="64" customFormat="1" ht="47.25">
      <c r="A238" s="232"/>
      <c r="B238" s="233"/>
      <c r="C238" s="110" t="s">
        <v>287</v>
      </c>
      <c r="D238" s="59" t="s">
        <v>5</v>
      </c>
      <c r="E238" s="59">
        <v>50.920839999999998</v>
      </c>
      <c r="F238" s="45" t="s">
        <v>69</v>
      </c>
      <c r="G238" s="54"/>
      <c r="H238" s="54"/>
    </row>
    <row r="239" spans="1:8" s="64" customFormat="1" ht="31.5">
      <c r="A239" s="232"/>
      <c r="B239" s="233"/>
      <c r="C239" s="110" t="s">
        <v>288</v>
      </c>
      <c r="D239" s="59" t="s">
        <v>5</v>
      </c>
      <c r="E239" s="59">
        <v>2729.5</v>
      </c>
      <c r="F239" s="66" t="s">
        <v>301</v>
      </c>
      <c r="G239" s="54"/>
      <c r="H239" s="54"/>
    </row>
    <row r="240" spans="1:8" s="64" customFormat="1">
      <c r="A240" s="232" t="s">
        <v>410</v>
      </c>
      <c r="B240" s="233" t="s">
        <v>411</v>
      </c>
      <c r="C240" s="29" t="s">
        <v>299</v>
      </c>
      <c r="D240" s="39">
        <v>1130</v>
      </c>
      <c r="E240" s="39">
        <f>SUM(E241:E241)</f>
        <v>772.11656000000005</v>
      </c>
      <c r="F240" s="29"/>
      <c r="G240" s="54"/>
      <c r="H240" s="54"/>
    </row>
    <row r="241" spans="1:8" s="64" customFormat="1">
      <c r="A241" s="232"/>
      <c r="B241" s="233"/>
      <c r="C241" s="110" t="s">
        <v>288</v>
      </c>
      <c r="D241" s="59" t="s">
        <v>5</v>
      </c>
      <c r="E241" s="59">
        <v>772.11656000000005</v>
      </c>
      <c r="F241" s="45" t="s">
        <v>20</v>
      </c>
      <c r="G241" s="54"/>
      <c r="H241" s="54"/>
    </row>
    <row r="242" spans="1:8" s="64" customFormat="1" ht="31.5">
      <c r="A242" s="232" t="s">
        <v>412</v>
      </c>
      <c r="B242" s="233" t="s">
        <v>413</v>
      </c>
      <c r="C242" s="29" t="s">
        <v>284</v>
      </c>
      <c r="D242" s="39">
        <v>100</v>
      </c>
      <c r="E242" s="39">
        <f>SUM(E243:E243)</f>
        <v>99.48</v>
      </c>
      <c r="F242" s="29"/>
      <c r="G242" s="54"/>
      <c r="H242" s="54"/>
    </row>
    <row r="243" spans="1:8" s="64" customFormat="1">
      <c r="A243" s="232"/>
      <c r="B243" s="233"/>
      <c r="C243" s="110" t="s">
        <v>288</v>
      </c>
      <c r="D243" s="59" t="s">
        <v>5</v>
      </c>
      <c r="E243" s="33">
        <v>99.48</v>
      </c>
      <c r="F243" s="45" t="s">
        <v>414</v>
      </c>
      <c r="G243" s="54"/>
      <c r="H243" s="54"/>
    </row>
    <row r="244" spans="1:8" s="64" customFormat="1" ht="63">
      <c r="A244" s="16" t="s">
        <v>415</v>
      </c>
      <c r="B244" s="4" t="s">
        <v>416</v>
      </c>
      <c r="C244" s="17" t="s">
        <v>417</v>
      </c>
      <c r="D244" s="59">
        <f>1469.393+730.607</f>
        <v>2200</v>
      </c>
      <c r="E244" s="59">
        <f>312.64088+130.022</f>
        <v>442.66287999999997</v>
      </c>
      <c r="F244" s="17" t="s">
        <v>418</v>
      </c>
      <c r="G244" s="54"/>
      <c r="H244" s="54"/>
    </row>
    <row r="245" spans="1:8" s="64" customFormat="1" ht="78.75">
      <c r="A245" s="16" t="s">
        <v>419</v>
      </c>
      <c r="B245" s="4" t="s">
        <v>420</v>
      </c>
      <c r="C245" s="17" t="s">
        <v>421</v>
      </c>
      <c r="D245" s="59">
        <v>3524.6039999999998</v>
      </c>
      <c r="E245" s="59">
        <v>2198.1761299999998</v>
      </c>
      <c r="F245" s="17" t="s">
        <v>422</v>
      </c>
      <c r="G245" s="54"/>
      <c r="H245" s="54"/>
    </row>
    <row r="246" spans="1:8" s="64" customFormat="1" ht="47.25">
      <c r="A246" s="16" t="s">
        <v>423</v>
      </c>
      <c r="B246" s="4" t="s">
        <v>424</v>
      </c>
      <c r="C246" s="17" t="s">
        <v>421</v>
      </c>
      <c r="D246" s="59">
        <v>918.9670000000001</v>
      </c>
      <c r="E246" s="59">
        <v>772.77526999999998</v>
      </c>
      <c r="F246" s="17" t="s">
        <v>425</v>
      </c>
      <c r="G246" s="54"/>
      <c r="H246" s="54"/>
    </row>
    <row r="247" spans="1:8" s="64" customFormat="1" ht="47.25">
      <c r="A247" s="16" t="s">
        <v>426</v>
      </c>
      <c r="B247" s="4" t="s">
        <v>427</v>
      </c>
      <c r="C247" s="17" t="s">
        <v>421</v>
      </c>
      <c r="D247" s="59">
        <v>2800</v>
      </c>
      <c r="E247" s="59">
        <v>1745.2305799999999</v>
      </c>
      <c r="F247" s="17" t="s">
        <v>308</v>
      </c>
      <c r="G247" s="54"/>
      <c r="H247" s="54"/>
    </row>
    <row r="248" spans="1:8" s="64" customFormat="1" ht="47.25">
      <c r="A248" s="16" t="s">
        <v>428</v>
      </c>
      <c r="B248" s="13" t="s">
        <v>429</v>
      </c>
      <c r="C248" s="17" t="s">
        <v>417</v>
      </c>
      <c r="D248" s="59">
        <v>1303.6229999999996</v>
      </c>
      <c r="E248" s="59">
        <v>32.839199999999998</v>
      </c>
      <c r="F248" s="17" t="s">
        <v>430</v>
      </c>
      <c r="G248" s="54"/>
      <c r="H248" s="54"/>
    </row>
    <row r="249" spans="1:8" s="64" customFormat="1" ht="47.25">
      <c r="A249" s="16" t="s">
        <v>431</v>
      </c>
      <c r="B249" s="13" t="s">
        <v>432</v>
      </c>
      <c r="C249" s="17" t="s">
        <v>417</v>
      </c>
      <c r="D249" s="59">
        <v>152.56700000000001</v>
      </c>
      <c r="E249" s="59">
        <v>152.5668</v>
      </c>
      <c r="F249" s="17" t="s">
        <v>430</v>
      </c>
      <c r="G249" s="54"/>
      <c r="H249" s="54"/>
    </row>
    <row r="250" spans="1:8" s="64" customFormat="1" ht="47.25">
      <c r="A250" s="16" t="s">
        <v>433</v>
      </c>
      <c r="B250" s="4" t="s">
        <v>434</v>
      </c>
      <c r="C250" s="17" t="s">
        <v>421</v>
      </c>
      <c r="D250" s="59">
        <v>2537.4119999999998</v>
      </c>
      <c r="E250" s="59">
        <v>1342.13138</v>
      </c>
      <c r="F250" s="17" t="s">
        <v>435</v>
      </c>
      <c r="G250" s="54"/>
      <c r="H250" s="54"/>
    </row>
    <row r="251" spans="1:8" s="64" customFormat="1" ht="47.25">
      <c r="A251" s="16" t="s">
        <v>436</v>
      </c>
      <c r="B251" s="13" t="s">
        <v>437</v>
      </c>
      <c r="C251" s="17" t="s">
        <v>421</v>
      </c>
      <c r="D251" s="59">
        <v>2250</v>
      </c>
      <c r="E251" s="59">
        <v>2249.9951799999999</v>
      </c>
      <c r="F251" s="17" t="s">
        <v>438</v>
      </c>
      <c r="G251" s="54"/>
      <c r="H251" s="54"/>
    </row>
    <row r="252" spans="1:8" s="64" customFormat="1" ht="47.25">
      <c r="A252" s="16" t="s">
        <v>439</v>
      </c>
      <c r="B252" s="13" t="s">
        <v>440</v>
      </c>
      <c r="C252" s="17" t="s">
        <v>421</v>
      </c>
      <c r="D252" s="59">
        <v>1000</v>
      </c>
      <c r="E252" s="59">
        <v>328.65364</v>
      </c>
      <c r="F252" s="17" t="s">
        <v>422</v>
      </c>
      <c r="G252" s="54"/>
      <c r="H252" s="54"/>
    </row>
    <row r="253" spans="1:8" s="64" customFormat="1" ht="78.75">
      <c r="A253" s="16" t="s">
        <v>419</v>
      </c>
      <c r="B253" s="4" t="s">
        <v>441</v>
      </c>
      <c r="C253" s="17" t="s">
        <v>421</v>
      </c>
      <c r="D253" s="59">
        <v>789.81500000000005</v>
      </c>
      <c r="E253" s="59">
        <v>44.498429999999999</v>
      </c>
      <c r="F253" s="17" t="s">
        <v>435</v>
      </c>
      <c r="G253" s="54"/>
      <c r="H253" s="54"/>
    </row>
    <row r="254" spans="1:8" s="64" customFormat="1" ht="47.25">
      <c r="A254" s="16" t="s">
        <v>442</v>
      </c>
      <c r="B254" s="4" t="s">
        <v>443</v>
      </c>
      <c r="C254" s="17" t="s">
        <v>417</v>
      </c>
      <c r="D254" s="59">
        <v>570</v>
      </c>
      <c r="E254" s="59">
        <v>530.26800000000003</v>
      </c>
      <c r="F254" s="17" t="s">
        <v>85</v>
      </c>
      <c r="G254" s="54"/>
      <c r="H254" s="54"/>
    </row>
    <row r="255" spans="1:8" s="64" customFormat="1" ht="78.75">
      <c r="A255" s="16" t="s">
        <v>444</v>
      </c>
      <c r="B255" s="4" t="s">
        <v>445</v>
      </c>
      <c r="C255" s="17" t="s">
        <v>417</v>
      </c>
      <c r="D255" s="59">
        <v>390</v>
      </c>
      <c r="E255" s="59">
        <v>382.524</v>
      </c>
      <c r="F255" s="17" t="s">
        <v>223</v>
      </c>
      <c r="G255" s="54"/>
      <c r="H255" s="54"/>
    </row>
    <row r="256" spans="1:8">
      <c r="A256" s="226" t="s">
        <v>258</v>
      </c>
      <c r="B256" s="226"/>
      <c r="C256" s="226"/>
      <c r="D256" s="226"/>
      <c r="E256" s="226"/>
      <c r="F256" s="134"/>
    </row>
    <row r="257" spans="1:8" s="14" customFormat="1" ht="47.25">
      <c r="A257" s="15" t="s">
        <v>446</v>
      </c>
      <c r="B257" s="50" t="s">
        <v>447</v>
      </c>
      <c r="C257" s="51" t="s">
        <v>448</v>
      </c>
      <c r="D257" s="33">
        <v>1196.9000000000001</v>
      </c>
      <c r="E257" s="33">
        <v>1196.9000000000001</v>
      </c>
      <c r="F257" s="40" t="s">
        <v>449</v>
      </c>
      <c r="G257" s="54"/>
      <c r="H257" s="54"/>
    </row>
    <row r="258" spans="1:8" s="14" customFormat="1" ht="47.25">
      <c r="A258" s="15" t="s">
        <v>446</v>
      </c>
      <c r="B258" s="50" t="s">
        <v>450</v>
      </c>
      <c r="C258" s="51" t="s">
        <v>448</v>
      </c>
      <c r="D258" s="33">
        <v>2875.6959999999999</v>
      </c>
      <c r="E258" s="33">
        <v>2875.6959999999999</v>
      </c>
      <c r="F258" s="40" t="s">
        <v>451</v>
      </c>
      <c r="G258" s="54"/>
      <c r="H258" s="54"/>
    </row>
    <row r="259" spans="1:8" s="14" customFormat="1" ht="47.25">
      <c r="A259" s="15" t="s">
        <v>446</v>
      </c>
      <c r="B259" s="50" t="s">
        <v>452</v>
      </c>
      <c r="C259" s="51" t="s">
        <v>349</v>
      </c>
      <c r="D259" s="33">
        <v>429.24799999999999</v>
      </c>
      <c r="E259" s="33">
        <v>429.24799999999999</v>
      </c>
      <c r="F259" s="40" t="s">
        <v>453</v>
      </c>
      <c r="G259" s="54"/>
      <c r="H259" s="54"/>
    </row>
    <row r="260" spans="1:8" s="14" customFormat="1" ht="31.5">
      <c r="A260" s="15" t="s">
        <v>446</v>
      </c>
      <c r="B260" s="50" t="s">
        <v>454</v>
      </c>
      <c r="C260" s="51" t="s">
        <v>455</v>
      </c>
      <c r="D260" s="33">
        <v>207.75200000000001</v>
      </c>
      <c r="E260" s="33">
        <v>207.75200000000001</v>
      </c>
      <c r="F260" s="30" t="s">
        <v>456</v>
      </c>
      <c r="G260" s="54"/>
      <c r="H260" s="54"/>
    </row>
    <row r="261" spans="1:8" s="14" customFormat="1" ht="31.5">
      <c r="A261" s="15" t="s">
        <v>446</v>
      </c>
      <c r="B261" s="50" t="s">
        <v>457</v>
      </c>
      <c r="C261" s="51" t="s">
        <v>448</v>
      </c>
      <c r="D261" s="33">
        <v>449.76400000000001</v>
      </c>
      <c r="E261" s="33">
        <v>396.483</v>
      </c>
      <c r="F261" s="15" t="s">
        <v>458</v>
      </c>
      <c r="G261" s="54"/>
      <c r="H261" s="54"/>
    </row>
    <row r="262" spans="1:8" s="14" customFormat="1" ht="47.25">
      <c r="A262" s="15" t="s">
        <v>459</v>
      </c>
      <c r="B262" s="15" t="s">
        <v>460</v>
      </c>
      <c r="C262" s="51" t="s">
        <v>461</v>
      </c>
      <c r="D262" s="33">
        <v>500</v>
      </c>
      <c r="E262" s="33">
        <v>500</v>
      </c>
      <c r="F262" s="15" t="s">
        <v>462</v>
      </c>
      <c r="G262" s="54"/>
      <c r="H262" s="54"/>
    </row>
    <row r="263" spans="1:8" s="14" customFormat="1" ht="31.5">
      <c r="A263" s="15" t="s">
        <v>459</v>
      </c>
      <c r="B263" s="50" t="s">
        <v>463</v>
      </c>
      <c r="C263" s="51" t="s">
        <v>448</v>
      </c>
      <c r="D263" s="33">
        <v>1199</v>
      </c>
      <c r="E263" s="33">
        <v>982.40099999999995</v>
      </c>
      <c r="F263" s="15" t="s">
        <v>458</v>
      </c>
      <c r="G263" s="54"/>
      <c r="H263" s="54"/>
    </row>
    <row r="264" spans="1:8" s="14" customFormat="1" ht="31.5">
      <c r="A264" s="67" t="s">
        <v>464</v>
      </c>
      <c r="B264" s="67" t="s">
        <v>465</v>
      </c>
      <c r="C264" s="51" t="s">
        <v>448</v>
      </c>
      <c r="D264" s="33">
        <v>1924.059</v>
      </c>
      <c r="E264" s="34">
        <v>1924.058</v>
      </c>
      <c r="F264" s="15" t="s">
        <v>466</v>
      </c>
      <c r="G264" s="54"/>
      <c r="H264" s="54"/>
    </row>
    <row r="265" spans="1:8" s="14" customFormat="1" ht="31.5">
      <c r="A265" s="67" t="s">
        <v>464</v>
      </c>
      <c r="B265" s="67" t="s">
        <v>467</v>
      </c>
      <c r="C265" s="51" t="s">
        <v>468</v>
      </c>
      <c r="D265" s="33">
        <v>217</v>
      </c>
      <c r="E265" s="33">
        <v>217</v>
      </c>
      <c r="F265" s="15" t="s">
        <v>64</v>
      </c>
      <c r="G265" s="54"/>
      <c r="H265" s="54"/>
    </row>
    <row r="266" spans="1:8" s="14" customFormat="1" ht="31.5">
      <c r="A266" s="67" t="s">
        <v>464</v>
      </c>
      <c r="B266" s="67" t="s">
        <v>469</v>
      </c>
      <c r="C266" s="51" t="s">
        <v>448</v>
      </c>
      <c r="D266" s="33">
        <v>583</v>
      </c>
      <c r="E266" s="33">
        <v>575.81200000000001</v>
      </c>
      <c r="F266" s="15" t="s">
        <v>470</v>
      </c>
      <c r="G266" s="54"/>
      <c r="H266" s="54"/>
    </row>
    <row r="267" spans="1:8" s="14" customFormat="1" ht="31.5">
      <c r="A267" s="67" t="s">
        <v>464</v>
      </c>
      <c r="B267" s="50" t="s">
        <v>471</v>
      </c>
      <c r="C267" s="51" t="s">
        <v>448</v>
      </c>
      <c r="D267" s="33">
        <v>299</v>
      </c>
      <c r="E267" s="33">
        <v>299</v>
      </c>
      <c r="F267" s="15" t="s">
        <v>466</v>
      </c>
      <c r="G267" s="54"/>
      <c r="H267" s="54"/>
    </row>
    <row r="268" spans="1:8" s="14" customFormat="1" ht="31.5">
      <c r="A268" s="67" t="s">
        <v>464</v>
      </c>
      <c r="B268" s="67" t="s">
        <v>472</v>
      </c>
      <c r="C268" s="51" t="s">
        <v>448</v>
      </c>
      <c r="D268" s="33">
        <v>300</v>
      </c>
      <c r="E268" s="33">
        <v>300</v>
      </c>
      <c r="F268" s="15" t="s">
        <v>466</v>
      </c>
      <c r="G268" s="54"/>
      <c r="H268" s="54"/>
    </row>
    <row r="269" spans="1:8" s="14" customFormat="1" ht="31.5">
      <c r="A269" s="67" t="s">
        <v>473</v>
      </c>
      <c r="B269" s="67" t="s">
        <v>474</v>
      </c>
      <c r="C269" s="51" t="s">
        <v>461</v>
      </c>
      <c r="D269" s="33">
        <v>250</v>
      </c>
      <c r="E269" s="33">
        <v>250</v>
      </c>
      <c r="F269" s="15" t="s">
        <v>462</v>
      </c>
      <c r="G269" s="54"/>
      <c r="H269" s="54"/>
    </row>
    <row r="270" spans="1:8" s="14" customFormat="1" ht="31.5">
      <c r="A270" s="67" t="s">
        <v>473</v>
      </c>
      <c r="B270" s="50" t="s">
        <v>475</v>
      </c>
      <c r="C270" s="51" t="s">
        <v>448</v>
      </c>
      <c r="D270" s="33">
        <v>595.14</v>
      </c>
      <c r="E270" s="33">
        <v>595.14</v>
      </c>
      <c r="F270" s="15" t="s">
        <v>458</v>
      </c>
      <c r="G270" s="54"/>
      <c r="H270" s="54"/>
    </row>
    <row r="271" spans="1:8" s="14" customFormat="1" ht="31.5">
      <c r="A271" s="15" t="s">
        <v>476</v>
      </c>
      <c r="B271" s="15" t="s">
        <v>477</v>
      </c>
      <c r="C271" s="51" t="s">
        <v>461</v>
      </c>
      <c r="D271" s="33">
        <v>632.23599999999999</v>
      </c>
      <c r="E271" s="33">
        <v>632.23599999999999</v>
      </c>
      <c r="F271" s="2" t="s">
        <v>112</v>
      </c>
      <c r="G271" s="54"/>
      <c r="H271" s="54"/>
    </row>
    <row r="272" spans="1:8" s="14" customFormat="1" ht="31.5">
      <c r="A272" s="15" t="s">
        <v>66</v>
      </c>
      <c r="B272" s="67" t="s">
        <v>478</v>
      </c>
      <c r="C272" s="51" t="s">
        <v>448</v>
      </c>
      <c r="D272" s="33">
        <v>297.49200000000002</v>
      </c>
      <c r="E272" s="33">
        <v>296.89699999999999</v>
      </c>
      <c r="F272" s="2" t="s">
        <v>479</v>
      </c>
      <c r="G272" s="54"/>
      <c r="H272" s="54"/>
    </row>
    <row r="273" spans="1:8" s="14" customFormat="1" ht="31.5">
      <c r="A273" s="67" t="s">
        <v>480</v>
      </c>
      <c r="B273" s="68" t="s">
        <v>481</v>
      </c>
      <c r="C273" s="51" t="s">
        <v>461</v>
      </c>
      <c r="D273" s="33">
        <v>478.05799999999999</v>
      </c>
      <c r="E273" s="33">
        <v>442.19200000000001</v>
      </c>
      <c r="F273" s="103" t="s">
        <v>482</v>
      </c>
      <c r="G273" s="54"/>
      <c r="H273" s="54"/>
    </row>
    <row r="274" spans="1:8" s="14" customFormat="1" ht="31.5">
      <c r="A274" s="67" t="s">
        <v>480</v>
      </c>
      <c r="B274" s="67" t="s">
        <v>483</v>
      </c>
      <c r="C274" s="51" t="s">
        <v>448</v>
      </c>
      <c r="D274" s="33">
        <v>572.33399999999995</v>
      </c>
      <c r="E274" s="33">
        <v>572.32399999999996</v>
      </c>
      <c r="F274" s="15" t="s">
        <v>466</v>
      </c>
      <c r="G274" s="54"/>
      <c r="H274" s="54"/>
    </row>
    <row r="275" spans="1:8" s="14" customFormat="1" ht="31.5">
      <c r="A275" s="40" t="s">
        <v>67</v>
      </c>
      <c r="B275" s="2" t="s">
        <v>484</v>
      </c>
      <c r="C275" s="51" t="s">
        <v>461</v>
      </c>
      <c r="D275" s="33">
        <v>185</v>
      </c>
      <c r="E275" s="33">
        <v>185</v>
      </c>
      <c r="F275" s="2" t="s">
        <v>485</v>
      </c>
      <c r="G275" s="54"/>
      <c r="H275" s="54"/>
    </row>
    <row r="276" spans="1:8" s="14" customFormat="1" ht="31.5">
      <c r="A276" s="16" t="s">
        <v>486</v>
      </c>
      <c r="B276" s="2" t="s">
        <v>487</v>
      </c>
      <c r="C276" s="51" t="s">
        <v>448</v>
      </c>
      <c r="D276" s="33">
        <v>300</v>
      </c>
      <c r="E276" s="33">
        <v>294.72699999999998</v>
      </c>
      <c r="F276" s="15" t="s">
        <v>488</v>
      </c>
      <c r="G276" s="54"/>
      <c r="H276" s="54"/>
    </row>
    <row r="277" spans="1:8" s="14" customFormat="1" ht="31.5">
      <c r="A277" s="69" t="s">
        <v>489</v>
      </c>
      <c r="B277" s="70" t="s">
        <v>490</v>
      </c>
      <c r="C277" s="51" t="s">
        <v>448</v>
      </c>
      <c r="D277" s="33">
        <v>1831.7840000000001</v>
      </c>
      <c r="E277" s="33">
        <v>1645.346</v>
      </c>
      <c r="F277" s="15" t="s">
        <v>491</v>
      </c>
      <c r="G277" s="54"/>
      <c r="H277" s="54"/>
    </row>
    <row r="278" spans="1:8" s="14" customFormat="1" ht="63">
      <c r="A278" s="15" t="s">
        <v>492</v>
      </c>
      <c r="B278" s="68" t="s">
        <v>493</v>
      </c>
      <c r="C278" s="51" t="s">
        <v>448</v>
      </c>
      <c r="D278" s="33">
        <v>1339.376</v>
      </c>
      <c r="E278" s="33">
        <v>1339.376</v>
      </c>
      <c r="F278" s="12" t="s">
        <v>494</v>
      </c>
      <c r="G278" s="54"/>
      <c r="H278" s="54"/>
    </row>
    <row r="279" spans="1:8" s="14" customFormat="1" ht="31.5">
      <c r="A279" s="15" t="s">
        <v>495</v>
      </c>
      <c r="B279" s="52" t="s">
        <v>496</v>
      </c>
      <c r="C279" s="51" t="s">
        <v>461</v>
      </c>
      <c r="D279" s="33">
        <v>170</v>
      </c>
      <c r="E279" s="33">
        <v>167.21299999999999</v>
      </c>
      <c r="F279" s="12" t="s">
        <v>497</v>
      </c>
      <c r="G279" s="54"/>
      <c r="H279" s="54"/>
    </row>
    <row r="280" spans="1:8" s="14" customFormat="1" ht="78.75">
      <c r="A280" s="15" t="s">
        <v>498</v>
      </c>
      <c r="B280" s="68" t="s">
        <v>499</v>
      </c>
      <c r="C280" s="51" t="s">
        <v>448</v>
      </c>
      <c r="D280" s="33">
        <v>500</v>
      </c>
      <c r="E280" s="33">
        <v>497.90300000000002</v>
      </c>
      <c r="F280" s="15" t="s">
        <v>500</v>
      </c>
      <c r="G280" s="54"/>
      <c r="H280" s="54"/>
    </row>
    <row r="281" spans="1:8" s="14" customFormat="1" ht="78.75">
      <c r="A281" s="15" t="s">
        <v>501</v>
      </c>
      <c r="B281" s="30" t="s">
        <v>502</v>
      </c>
      <c r="C281" s="51" t="s">
        <v>503</v>
      </c>
      <c r="D281" s="33">
        <v>5900</v>
      </c>
      <c r="E281" s="33">
        <v>5662.3040000000001</v>
      </c>
      <c r="F281" s="40" t="s">
        <v>504</v>
      </c>
      <c r="G281" s="54"/>
      <c r="H281" s="54"/>
    </row>
    <row r="282" spans="1:8" s="14" customFormat="1" ht="63">
      <c r="A282" s="15" t="s">
        <v>505</v>
      </c>
      <c r="B282" s="30" t="s">
        <v>506</v>
      </c>
      <c r="C282" s="51" t="s">
        <v>503</v>
      </c>
      <c r="D282" s="33">
        <v>4580</v>
      </c>
      <c r="E282" s="33">
        <v>4537.0519999999997</v>
      </c>
      <c r="F282" s="40" t="s">
        <v>507</v>
      </c>
      <c r="G282" s="54"/>
      <c r="H282" s="54"/>
    </row>
    <row r="283" spans="1:8" s="14" customFormat="1" ht="78.75">
      <c r="A283" s="15" t="s">
        <v>508</v>
      </c>
      <c r="B283" s="30" t="s">
        <v>509</v>
      </c>
      <c r="C283" s="51" t="s">
        <v>503</v>
      </c>
      <c r="D283" s="33">
        <v>2166.5279999999998</v>
      </c>
      <c r="E283" s="33">
        <v>2166.527</v>
      </c>
      <c r="F283" s="15" t="s">
        <v>510</v>
      </c>
      <c r="G283" s="54"/>
      <c r="H283" s="54"/>
    </row>
    <row r="284" spans="1:8" s="14" customFormat="1" ht="63">
      <c r="A284" s="15" t="s">
        <v>511</v>
      </c>
      <c r="B284" s="104" t="s">
        <v>512</v>
      </c>
      <c r="C284" s="51" t="s">
        <v>503</v>
      </c>
      <c r="D284" s="33">
        <v>2723.64</v>
      </c>
      <c r="E284" s="33">
        <v>2671.6660000000002</v>
      </c>
      <c r="F284" s="71" t="s">
        <v>513</v>
      </c>
      <c r="G284" s="54"/>
      <c r="H284" s="54"/>
    </row>
    <row r="285" spans="1:8" s="14" customFormat="1" ht="78.75">
      <c r="A285" s="15" t="s">
        <v>514</v>
      </c>
      <c r="B285" s="53" t="s">
        <v>515</v>
      </c>
      <c r="C285" s="51" t="s">
        <v>503</v>
      </c>
      <c r="D285" s="33">
        <v>6851.4629999999997</v>
      </c>
      <c r="E285" s="33">
        <v>3925.8270000000002</v>
      </c>
      <c r="F285" s="15" t="s">
        <v>516</v>
      </c>
      <c r="G285" s="54"/>
      <c r="H285" s="54"/>
    </row>
    <row r="286" spans="1:8" ht="15.75" customHeight="1">
      <c r="A286" s="229" t="s">
        <v>259</v>
      </c>
      <c r="B286" s="230"/>
      <c r="C286" s="230"/>
      <c r="D286" s="230"/>
      <c r="E286" s="231"/>
      <c r="F286" s="134"/>
    </row>
    <row r="287" spans="1:8" s="14" customFormat="1" ht="94.5">
      <c r="A287" s="40" t="s">
        <v>517</v>
      </c>
      <c r="B287" s="40" t="s">
        <v>518</v>
      </c>
      <c r="C287" s="40" t="s">
        <v>519</v>
      </c>
      <c r="D287" s="118">
        <v>532.92399999999998</v>
      </c>
      <c r="E287" s="41">
        <v>511.90699999999998</v>
      </c>
      <c r="F287" s="42" t="s">
        <v>520</v>
      </c>
      <c r="G287" s="54"/>
      <c r="H287" s="54"/>
    </row>
    <row r="288" spans="1:8" s="14" customFormat="1" ht="110.25">
      <c r="A288" s="16" t="s">
        <v>517</v>
      </c>
      <c r="B288" s="16" t="s">
        <v>521</v>
      </c>
      <c r="C288" s="16" t="s">
        <v>522</v>
      </c>
      <c r="D288" s="118">
        <v>550.39200000000005</v>
      </c>
      <c r="E288" s="59">
        <v>503.04300000000001</v>
      </c>
      <c r="F288" s="16" t="s">
        <v>523</v>
      </c>
      <c r="G288" s="54"/>
      <c r="H288" s="54"/>
    </row>
    <row r="289" spans="1:8" s="14" customFormat="1" ht="47.25">
      <c r="A289" s="67" t="s">
        <v>524</v>
      </c>
      <c r="B289" s="16" t="s">
        <v>525</v>
      </c>
      <c r="C289" s="67" t="s">
        <v>526</v>
      </c>
      <c r="D289" s="118">
        <f>134.94+0.52</f>
        <v>135.46</v>
      </c>
      <c r="E289" s="116">
        <v>134.94120000000001</v>
      </c>
      <c r="F289" s="67" t="s">
        <v>527</v>
      </c>
      <c r="G289" s="54"/>
      <c r="H289" s="54"/>
    </row>
    <row r="290" spans="1:8" s="14" customFormat="1" ht="63">
      <c r="A290" s="67" t="s">
        <v>524</v>
      </c>
      <c r="B290" s="16" t="s">
        <v>528</v>
      </c>
      <c r="C290" s="67" t="s">
        <v>529</v>
      </c>
      <c r="D290" s="118">
        <v>2.8</v>
      </c>
      <c r="E290" s="116">
        <v>2.8024</v>
      </c>
      <c r="F290" s="67" t="s">
        <v>530</v>
      </c>
      <c r="G290" s="54"/>
      <c r="H290" s="54"/>
    </row>
    <row r="291" spans="1:8" s="14" customFormat="1" ht="78.75">
      <c r="A291" s="67" t="s">
        <v>524</v>
      </c>
      <c r="B291" s="16" t="s">
        <v>531</v>
      </c>
      <c r="C291" s="67" t="s">
        <v>532</v>
      </c>
      <c r="D291" s="118">
        <v>11.74</v>
      </c>
      <c r="E291" s="116">
        <v>11.744199999999999</v>
      </c>
      <c r="F291" s="67" t="s">
        <v>533</v>
      </c>
      <c r="G291" s="54"/>
      <c r="H291" s="54"/>
    </row>
    <row r="292" spans="1:8" s="14" customFormat="1" ht="63">
      <c r="A292" s="67" t="s">
        <v>534</v>
      </c>
      <c r="B292" s="16" t="s">
        <v>535</v>
      </c>
      <c r="C292" s="40" t="s">
        <v>536</v>
      </c>
      <c r="D292" s="41">
        <v>299.68400000000003</v>
      </c>
      <c r="E292" s="41">
        <v>292.81400000000002</v>
      </c>
      <c r="F292" s="67" t="s">
        <v>527</v>
      </c>
      <c r="G292" s="54"/>
      <c r="H292" s="54"/>
    </row>
    <row r="293" spans="1:8" s="14" customFormat="1" ht="47.25">
      <c r="A293" s="67" t="s">
        <v>537</v>
      </c>
      <c r="B293" s="16" t="s">
        <v>538</v>
      </c>
      <c r="C293" s="40" t="s">
        <v>539</v>
      </c>
      <c r="D293" s="41">
        <v>650</v>
      </c>
      <c r="E293" s="41">
        <v>191.52</v>
      </c>
      <c r="F293" s="42" t="s">
        <v>540</v>
      </c>
      <c r="G293" s="54"/>
      <c r="H293" s="54"/>
    </row>
    <row r="294" spans="1:8" s="14" customFormat="1">
      <c r="A294" s="67" t="s">
        <v>541</v>
      </c>
      <c r="B294" s="16"/>
      <c r="C294" s="40"/>
      <c r="D294" s="41">
        <f>D292+D289+D290+D291+D288</f>
        <v>1000.076</v>
      </c>
      <c r="E294" s="136">
        <f>E292+E289+E290+E291+E288</f>
        <v>945.34480000000008</v>
      </c>
      <c r="F294" s="42"/>
      <c r="G294" s="54"/>
      <c r="H294" s="54"/>
    </row>
    <row r="295" spans="1:8" s="14" customFormat="1" ht="31.5">
      <c r="A295" s="67" t="s">
        <v>542</v>
      </c>
      <c r="B295" s="16"/>
      <c r="C295" s="40"/>
      <c r="D295" s="41">
        <f>D293+D287</f>
        <v>1182.924</v>
      </c>
      <c r="E295" s="41">
        <f>E293+E287</f>
        <v>703.42700000000002</v>
      </c>
      <c r="F295" s="42"/>
      <c r="G295" s="54"/>
      <c r="H295" s="54"/>
    </row>
    <row r="296" spans="1:8">
      <c r="A296" s="226" t="s">
        <v>260</v>
      </c>
      <c r="B296" s="226"/>
      <c r="C296" s="226"/>
      <c r="D296" s="226"/>
      <c r="E296" s="226"/>
      <c r="F296" s="134"/>
    </row>
    <row r="297" spans="1:8" s="14" customFormat="1" ht="94.5">
      <c r="A297" s="22" t="s">
        <v>543</v>
      </c>
      <c r="B297" s="72" t="s">
        <v>544</v>
      </c>
      <c r="C297" s="23" t="s">
        <v>448</v>
      </c>
      <c r="D297" s="73">
        <v>1289.32</v>
      </c>
      <c r="E297" s="119">
        <v>1288.1300000000001</v>
      </c>
      <c r="F297" s="74" t="s">
        <v>320</v>
      </c>
      <c r="G297" s="54"/>
      <c r="H297" s="54"/>
    </row>
    <row r="298" spans="1:8" s="14" customFormat="1" ht="63">
      <c r="A298" s="22" t="s">
        <v>545</v>
      </c>
      <c r="B298" s="75" t="s">
        <v>546</v>
      </c>
      <c r="C298" s="23" t="s">
        <v>448</v>
      </c>
      <c r="D298" s="73">
        <v>55</v>
      </c>
      <c r="E298" s="119">
        <v>54.962000000000003</v>
      </c>
      <c r="F298" s="74" t="s">
        <v>547</v>
      </c>
      <c r="G298" s="54"/>
      <c r="H298" s="54"/>
    </row>
    <row r="299" spans="1:8" s="14" customFormat="1" ht="78.75">
      <c r="A299" s="22" t="s">
        <v>548</v>
      </c>
      <c r="B299" s="75" t="s">
        <v>549</v>
      </c>
      <c r="C299" s="23" t="s">
        <v>448</v>
      </c>
      <c r="D299" s="73">
        <v>54.692999999999998</v>
      </c>
      <c r="E299" s="119">
        <v>54.57</v>
      </c>
      <c r="F299" s="74" t="s">
        <v>547</v>
      </c>
      <c r="G299" s="54"/>
      <c r="H299" s="54"/>
    </row>
    <row r="300" spans="1:8" s="14" customFormat="1" ht="78.75">
      <c r="A300" s="22" t="s">
        <v>550</v>
      </c>
      <c r="B300" s="75" t="s">
        <v>551</v>
      </c>
      <c r="C300" s="23" t="s">
        <v>448</v>
      </c>
      <c r="D300" s="73">
        <v>1372.35</v>
      </c>
      <c r="E300" s="119">
        <v>702.64700000000005</v>
      </c>
      <c r="F300" s="74" t="s">
        <v>268</v>
      </c>
      <c r="G300" s="54"/>
      <c r="H300" s="54"/>
    </row>
    <row r="301" spans="1:8" s="14" customFormat="1" ht="63">
      <c r="A301" s="22" t="s">
        <v>552</v>
      </c>
      <c r="B301" s="72" t="s">
        <v>553</v>
      </c>
      <c r="C301" s="23" t="s">
        <v>448</v>
      </c>
      <c r="D301" s="73">
        <v>30.003</v>
      </c>
      <c r="E301" s="119">
        <v>30.003</v>
      </c>
      <c r="F301" s="74" t="s">
        <v>554</v>
      </c>
      <c r="G301" s="54"/>
      <c r="H301" s="54"/>
    </row>
    <row r="302" spans="1:8" s="14" customFormat="1" ht="63">
      <c r="A302" s="22" t="s">
        <v>555</v>
      </c>
      <c r="B302" s="72" t="s">
        <v>556</v>
      </c>
      <c r="C302" s="23" t="s">
        <v>448</v>
      </c>
      <c r="D302" s="73">
        <v>36.335999999999999</v>
      </c>
      <c r="E302" s="119">
        <v>36.335999999999999</v>
      </c>
      <c r="F302" s="74" t="s">
        <v>554</v>
      </c>
      <c r="G302" s="54"/>
      <c r="H302" s="54"/>
    </row>
    <row r="303" spans="1:8" s="14" customFormat="1" ht="47.25">
      <c r="A303" s="22" t="s">
        <v>557</v>
      </c>
      <c r="B303" s="76" t="s">
        <v>558</v>
      </c>
      <c r="C303" s="23" t="s">
        <v>448</v>
      </c>
      <c r="D303" s="77">
        <v>73</v>
      </c>
      <c r="E303" s="119">
        <v>73</v>
      </c>
      <c r="F303" s="74" t="s">
        <v>559</v>
      </c>
      <c r="G303" s="54"/>
      <c r="H303" s="54"/>
    </row>
    <row r="304" spans="1:8" s="14" customFormat="1" ht="63">
      <c r="A304" s="22" t="s">
        <v>560</v>
      </c>
      <c r="B304" s="22" t="s">
        <v>561</v>
      </c>
      <c r="C304" s="23" t="s">
        <v>448</v>
      </c>
      <c r="D304" s="78">
        <v>317.63799999999998</v>
      </c>
      <c r="E304" s="119">
        <v>44.427999999999997</v>
      </c>
      <c r="F304" s="74" t="s">
        <v>562</v>
      </c>
      <c r="G304" s="54"/>
      <c r="H304" s="54"/>
    </row>
    <row r="305" spans="1:8" s="14" customFormat="1" ht="47.25">
      <c r="A305" s="22" t="s">
        <v>71</v>
      </c>
      <c r="B305" s="22" t="s">
        <v>563</v>
      </c>
      <c r="C305" s="23" t="s">
        <v>448</v>
      </c>
      <c r="D305" s="78">
        <v>125</v>
      </c>
      <c r="E305" s="119">
        <v>124.672</v>
      </c>
      <c r="F305" s="74" t="s">
        <v>564</v>
      </c>
      <c r="G305" s="54"/>
      <c r="H305" s="54"/>
    </row>
    <row r="306" spans="1:8" s="14" customFormat="1" ht="78.75">
      <c r="A306" s="22" t="s">
        <v>71</v>
      </c>
      <c r="B306" s="75" t="s">
        <v>565</v>
      </c>
      <c r="C306" s="23" t="s">
        <v>448</v>
      </c>
      <c r="D306" s="78">
        <v>950</v>
      </c>
      <c r="E306" s="119">
        <v>931.00900000000001</v>
      </c>
      <c r="F306" s="74" t="s">
        <v>566</v>
      </c>
      <c r="G306" s="54"/>
      <c r="H306" s="54"/>
    </row>
    <row r="307" spans="1:8" s="14" customFormat="1" ht="63">
      <c r="A307" s="22" t="s">
        <v>72</v>
      </c>
      <c r="B307" s="79" t="s">
        <v>567</v>
      </c>
      <c r="C307" s="23" t="s">
        <v>448</v>
      </c>
      <c r="D307" s="73">
        <v>1038.768</v>
      </c>
      <c r="E307" s="119">
        <v>1038.019</v>
      </c>
      <c r="F307" s="74" t="s">
        <v>568</v>
      </c>
      <c r="G307" s="54"/>
      <c r="H307" s="54"/>
    </row>
    <row r="308" spans="1:8" s="14" customFormat="1" ht="63">
      <c r="A308" s="22" t="s">
        <v>569</v>
      </c>
      <c r="B308" s="75" t="s">
        <v>570</v>
      </c>
      <c r="C308" s="23" t="s">
        <v>448</v>
      </c>
      <c r="D308" s="73">
        <v>1444.7819999999999</v>
      </c>
      <c r="E308" s="119">
        <v>1407.0450000000001</v>
      </c>
      <c r="F308" s="74" t="s">
        <v>74</v>
      </c>
      <c r="G308" s="54"/>
      <c r="H308" s="54"/>
    </row>
    <row r="309" spans="1:8" s="14" customFormat="1" ht="47.25">
      <c r="A309" s="22" t="s">
        <v>571</v>
      </c>
      <c r="B309" s="75" t="s">
        <v>572</v>
      </c>
      <c r="C309" s="23" t="s">
        <v>448</v>
      </c>
      <c r="D309" s="73">
        <v>1035.5450000000001</v>
      </c>
      <c r="E309" s="119">
        <v>674.87900000000002</v>
      </c>
      <c r="F309" s="74" t="s">
        <v>573</v>
      </c>
      <c r="G309" s="54"/>
      <c r="H309" s="54"/>
    </row>
    <row r="310" spans="1:8" s="14" customFormat="1" ht="63">
      <c r="A310" s="80" t="s">
        <v>574</v>
      </c>
      <c r="B310" s="81" t="s">
        <v>575</v>
      </c>
      <c r="C310" s="23" t="s">
        <v>448</v>
      </c>
      <c r="D310" s="112">
        <v>1452.7629999999999</v>
      </c>
      <c r="E310" s="119">
        <v>1447.7929999999999</v>
      </c>
      <c r="F310" s="74" t="s">
        <v>296</v>
      </c>
      <c r="G310" s="54"/>
      <c r="H310" s="54"/>
    </row>
    <row r="311" spans="1:8" s="14" customFormat="1" ht="63">
      <c r="A311" s="80" t="s">
        <v>574</v>
      </c>
      <c r="B311" s="81" t="s">
        <v>576</v>
      </c>
      <c r="C311" s="23" t="s">
        <v>448</v>
      </c>
      <c r="D311" s="112">
        <v>2329.6129999999998</v>
      </c>
      <c r="E311" s="119">
        <v>2321.1880000000001</v>
      </c>
      <c r="F311" s="74" t="s">
        <v>296</v>
      </c>
      <c r="G311" s="54"/>
      <c r="H311" s="54"/>
    </row>
    <row r="312" spans="1:8" s="14" customFormat="1" ht="78.75">
      <c r="A312" s="22" t="s">
        <v>577</v>
      </c>
      <c r="B312" s="82" t="s">
        <v>578</v>
      </c>
      <c r="C312" s="23" t="s">
        <v>579</v>
      </c>
      <c r="D312" s="77">
        <v>196</v>
      </c>
      <c r="E312" s="119">
        <v>192.55699999999999</v>
      </c>
      <c r="F312" s="74" t="s">
        <v>580</v>
      </c>
      <c r="G312" s="54"/>
      <c r="H312" s="54"/>
    </row>
    <row r="313" spans="1:8" s="14" customFormat="1" ht="63">
      <c r="A313" s="22" t="s">
        <v>577</v>
      </c>
      <c r="B313" s="83" t="s">
        <v>581</v>
      </c>
      <c r="C313" s="23" t="s">
        <v>579</v>
      </c>
      <c r="D313" s="112">
        <v>256.31700000000001</v>
      </c>
      <c r="E313" s="119">
        <v>252.577</v>
      </c>
      <c r="F313" s="74" t="s">
        <v>582</v>
      </c>
      <c r="G313" s="54"/>
      <c r="H313" s="54"/>
    </row>
    <row r="314" spans="1:8" s="14" customFormat="1" ht="63">
      <c r="A314" s="22" t="s">
        <v>577</v>
      </c>
      <c r="B314" s="72" t="s">
        <v>583</v>
      </c>
      <c r="C314" s="23" t="s">
        <v>579</v>
      </c>
      <c r="D314" s="112">
        <v>554</v>
      </c>
      <c r="E314" s="119">
        <v>545.62199999999996</v>
      </c>
      <c r="F314" s="74" t="s">
        <v>582</v>
      </c>
      <c r="G314" s="54"/>
      <c r="H314" s="54"/>
    </row>
    <row r="315" spans="1:8" s="14" customFormat="1" ht="63">
      <c r="A315" s="22" t="s">
        <v>577</v>
      </c>
      <c r="B315" s="72" t="s">
        <v>584</v>
      </c>
      <c r="C315" s="23" t="s">
        <v>579</v>
      </c>
      <c r="D315" s="112">
        <v>196</v>
      </c>
      <c r="E315" s="119">
        <v>196</v>
      </c>
      <c r="F315" s="74" t="s">
        <v>585</v>
      </c>
      <c r="G315" s="54"/>
      <c r="H315" s="54"/>
    </row>
    <row r="316" spans="1:8" s="14" customFormat="1" ht="94.5">
      <c r="A316" s="22" t="s">
        <v>577</v>
      </c>
      <c r="B316" s="84" t="s">
        <v>586</v>
      </c>
      <c r="C316" s="23" t="s">
        <v>579</v>
      </c>
      <c r="D316" s="112">
        <v>350</v>
      </c>
      <c r="E316" s="119">
        <v>350</v>
      </c>
      <c r="F316" s="74" t="s">
        <v>582</v>
      </c>
      <c r="G316" s="54"/>
      <c r="H316" s="54"/>
    </row>
    <row r="317" spans="1:8" s="48" customFormat="1" ht="47.25">
      <c r="A317" s="85" t="s">
        <v>587</v>
      </c>
      <c r="B317" s="84" t="s">
        <v>588</v>
      </c>
      <c r="C317" s="74" t="s">
        <v>589</v>
      </c>
      <c r="D317" s="113">
        <v>11206</v>
      </c>
      <c r="E317" s="120">
        <v>11206</v>
      </c>
      <c r="F317" s="74" t="s">
        <v>590</v>
      </c>
      <c r="G317" s="54"/>
      <c r="H317" s="54"/>
    </row>
    <row r="318" spans="1:8" s="14" customFormat="1" ht="47.25">
      <c r="A318" s="85" t="s">
        <v>587</v>
      </c>
      <c r="B318" s="84" t="s">
        <v>591</v>
      </c>
      <c r="C318" s="23" t="s">
        <v>579</v>
      </c>
      <c r="D318" s="112">
        <v>400</v>
      </c>
      <c r="E318" s="119"/>
      <c r="F318" s="74"/>
      <c r="G318" s="54"/>
      <c r="H318" s="54"/>
    </row>
    <row r="319" spans="1:8" s="14" customFormat="1" ht="78.75">
      <c r="A319" s="80" t="s">
        <v>592</v>
      </c>
      <c r="B319" s="72" t="s">
        <v>593</v>
      </c>
      <c r="C319" s="23" t="s">
        <v>503</v>
      </c>
      <c r="D319" s="112">
        <v>50</v>
      </c>
      <c r="E319" s="119">
        <v>49.98</v>
      </c>
      <c r="F319" s="74" t="s">
        <v>223</v>
      </c>
      <c r="G319" s="54"/>
      <c r="H319" s="54"/>
    </row>
    <row r="320" spans="1:8" s="14" customFormat="1" ht="78.75">
      <c r="A320" s="22" t="s">
        <v>594</v>
      </c>
      <c r="B320" s="86" t="s">
        <v>595</v>
      </c>
      <c r="C320" s="23" t="s">
        <v>503</v>
      </c>
      <c r="D320" s="77">
        <v>20.911999999999999</v>
      </c>
      <c r="E320" s="119">
        <v>20.911999999999999</v>
      </c>
      <c r="F320" s="74" t="s">
        <v>596</v>
      </c>
      <c r="G320" s="54"/>
      <c r="H320" s="54"/>
    </row>
    <row r="321" spans="1:8" s="14" customFormat="1" ht="47.25">
      <c r="A321" s="22" t="s">
        <v>594</v>
      </c>
      <c r="B321" s="72" t="s">
        <v>597</v>
      </c>
      <c r="C321" s="23" t="s">
        <v>503</v>
      </c>
      <c r="D321" s="77">
        <v>2488.0100000000002</v>
      </c>
      <c r="E321" s="119">
        <v>1290.269</v>
      </c>
      <c r="F321" s="74" t="s">
        <v>513</v>
      </c>
      <c r="G321" s="54"/>
      <c r="H321" s="54"/>
    </row>
    <row r="322" spans="1:8" s="14" customFormat="1" ht="63">
      <c r="A322" s="22" t="s">
        <v>574</v>
      </c>
      <c r="B322" s="72" t="s">
        <v>598</v>
      </c>
      <c r="C322" s="23" t="s">
        <v>503</v>
      </c>
      <c r="D322" s="77">
        <v>166</v>
      </c>
      <c r="E322" s="119">
        <v>151.91399999999999</v>
      </c>
      <c r="F322" s="74" t="s">
        <v>317</v>
      </c>
      <c r="G322" s="54"/>
      <c r="H322" s="54"/>
    </row>
    <row r="323" spans="1:8" s="14" customFormat="1" ht="47.25">
      <c r="A323" s="22" t="s">
        <v>599</v>
      </c>
      <c r="B323" s="87" t="s">
        <v>600</v>
      </c>
      <c r="C323" s="23" t="s">
        <v>503</v>
      </c>
      <c r="D323" s="77">
        <v>1350</v>
      </c>
      <c r="E323" s="119">
        <v>10.102</v>
      </c>
      <c r="F323" s="74" t="s">
        <v>601</v>
      </c>
      <c r="G323" s="54"/>
      <c r="H323" s="54"/>
    </row>
    <row r="324" spans="1:8" s="14" customFormat="1" ht="63">
      <c r="A324" s="22" t="s">
        <v>574</v>
      </c>
      <c r="B324" s="75" t="s">
        <v>602</v>
      </c>
      <c r="C324" s="23" t="s">
        <v>503</v>
      </c>
      <c r="D324" s="77">
        <v>2450</v>
      </c>
      <c r="E324" s="119">
        <v>2261.8919999999998</v>
      </c>
      <c r="F324" s="74" t="s">
        <v>296</v>
      </c>
      <c r="G324" s="54"/>
      <c r="H324" s="54"/>
    </row>
    <row r="325" spans="1:8" s="14" customFormat="1" ht="78.75">
      <c r="A325" s="22" t="s">
        <v>603</v>
      </c>
      <c r="B325" s="75" t="s">
        <v>604</v>
      </c>
      <c r="C325" s="23" t="s">
        <v>605</v>
      </c>
      <c r="D325" s="77">
        <v>2466.5709999999999</v>
      </c>
      <c r="E325" s="119">
        <v>1216.5719999999999</v>
      </c>
      <c r="F325" s="74" t="s">
        <v>606</v>
      </c>
      <c r="G325" s="54"/>
      <c r="H325" s="54"/>
    </row>
    <row r="326" spans="1:8" s="14" customFormat="1" ht="110.25">
      <c r="A326" s="22" t="s">
        <v>607</v>
      </c>
      <c r="B326" s="72" t="s">
        <v>608</v>
      </c>
      <c r="C326" s="23" t="s">
        <v>605</v>
      </c>
      <c r="D326" s="77">
        <v>438.2</v>
      </c>
      <c r="E326" s="119">
        <v>438.19200000000001</v>
      </c>
      <c r="F326" s="74" t="s">
        <v>223</v>
      </c>
      <c r="G326" s="54"/>
      <c r="H326" s="54"/>
    </row>
    <row r="327" spans="1:8" s="14" customFormat="1" ht="78.75">
      <c r="A327" s="22" t="s">
        <v>609</v>
      </c>
      <c r="B327" s="72" t="s">
        <v>610</v>
      </c>
      <c r="C327" s="23" t="s">
        <v>605</v>
      </c>
      <c r="D327" s="77">
        <v>417</v>
      </c>
      <c r="E327" s="119">
        <v>416.99</v>
      </c>
      <c r="F327" s="74" t="s">
        <v>223</v>
      </c>
      <c r="G327" s="54"/>
      <c r="H327" s="54"/>
    </row>
    <row r="328" spans="1:8" s="14" customFormat="1" ht="63">
      <c r="A328" s="22" t="s">
        <v>611</v>
      </c>
      <c r="B328" s="72" t="s">
        <v>612</v>
      </c>
      <c r="C328" s="23" t="s">
        <v>605</v>
      </c>
      <c r="D328" s="77">
        <v>325.8</v>
      </c>
      <c r="E328" s="119">
        <v>325.79199999999997</v>
      </c>
      <c r="F328" s="74" t="s">
        <v>306</v>
      </c>
      <c r="G328" s="54"/>
      <c r="H328" s="54"/>
    </row>
    <row r="329" spans="1:8" s="14" customFormat="1" ht="63">
      <c r="A329" s="22" t="s">
        <v>613</v>
      </c>
      <c r="B329" s="72" t="s">
        <v>614</v>
      </c>
      <c r="C329" s="23" t="s">
        <v>605</v>
      </c>
      <c r="D329" s="77">
        <v>420</v>
      </c>
      <c r="E329" s="119">
        <v>401.96699999999998</v>
      </c>
      <c r="F329" s="74" t="s">
        <v>223</v>
      </c>
      <c r="G329" s="54"/>
      <c r="H329" s="54"/>
    </row>
    <row r="330" spans="1:8">
      <c r="A330" s="226" t="s">
        <v>261</v>
      </c>
      <c r="B330" s="226"/>
      <c r="C330" s="226"/>
      <c r="D330" s="226"/>
      <c r="E330" s="226"/>
      <c r="F330" s="134"/>
    </row>
    <row r="331" spans="1:8" s="54" customFormat="1" ht="47.25">
      <c r="A331" s="213" t="s">
        <v>75</v>
      </c>
      <c r="B331" s="213" t="s">
        <v>76</v>
      </c>
      <c r="C331" s="40" t="s">
        <v>76</v>
      </c>
      <c r="D331" s="214">
        <f>850.031-89.17658-3</f>
        <v>757.85441999999989</v>
      </c>
      <c r="E331" s="41">
        <v>741.11728000000005</v>
      </c>
      <c r="F331" s="40" t="s">
        <v>77</v>
      </c>
    </row>
    <row r="332" spans="1:8" s="54" customFormat="1" ht="63">
      <c r="A332" s="213"/>
      <c r="B332" s="213"/>
      <c r="C332" s="40" t="s">
        <v>78</v>
      </c>
      <c r="D332" s="214"/>
      <c r="E332" s="41">
        <v>15.628539999999999</v>
      </c>
      <c r="F332" s="40" t="s">
        <v>79</v>
      </c>
    </row>
    <row r="333" spans="1:8" s="54" customFormat="1" ht="47.25">
      <c r="A333" s="213" t="s">
        <v>75</v>
      </c>
      <c r="B333" s="213" t="s">
        <v>80</v>
      </c>
      <c r="C333" s="40" t="s">
        <v>80</v>
      </c>
      <c r="D333" s="214">
        <v>752.97699999999998</v>
      </c>
      <c r="E333" s="41">
        <v>737.5068</v>
      </c>
      <c r="F333" s="40" t="s">
        <v>77</v>
      </c>
    </row>
    <row r="334" spans="1:8" s="54" customFormat="1" ht="63">
      <c r="A334" s="213"/>
      <c r="B334" s="213"/>
      <c r="C334" s="40" t="s">
        <v>81</v>
      </c>
      <c r="D334" s="214"/>
      <c r="E334" s="41">
        <v>15.442449999999999</v>
      </c>
      <c r="F334" s="40" t="s">
        <v>79</v>
      </c>
    </row>
    <row r="335" spans="1:8" s="54" customFormat="1" ht="47.25">
      <c r="A335" s="40" t="s">
        <v>82</v>
      </c>
      <c r="B335" s="40" t="s">
        <v>83</v>
      </c>
      <c r="C335" s="40" t="s">
        <v>84</v>
      </c>
      <c r="D335" s="41">
        <v>89.176580000000001</v>
      </c>
      <c r="E335" s="41">
        <v>89.176580000000001</v>
      </c>
      <c r="F335" s="40" t="s">
        <v>85</v>
      </c>
    </row>
    <row r="336" spans="1:8" s="54" customFormat="1" ht="63">
      <c r="A336" s="213" t="s">
        <v>86</v>
      </c>
      <c r="B336" s="213" t="s">
        <v>87</v>
      </c>
      <c r="C336" s="40" t="s">
        <v>88</v>
      </c>
      <c r="D336" s="214">
        <v>45.061999999999998</v>
      </c>
      <c r="E336" s="41">
        <v>2.6694</v>
      </c>
      <c r="F336" s="40" t="s">
        <v>89</v>
      </c>
    </row>
    <row r="337" spans="1:6" s="54" customFormat="1" ht="63">
      <c r="A337" s="213"/>
      <c r="B337" s="213"/>
      <c r="C337" s="40" t="s">
        <v>90</v>
      </c>
      <c r="D337" s="214"/>
      <c r="E337" s="41">
        <v>41.5212</v>
      </c>
      <c r="F337" s="40" t="s">
        <v>89</v>
      </c>
    </row>
    <row r="338" spans="1:6" s="54" customFormat="1" ht="47.25">
      <c r="A338" s="213" t="s">
        <v>91</v>
      </c>
      <c r="B338" s="213" t="s">
        <v>92</v>
      </c>
      <c r="C338" s="40" t="s">
        <v>93</v>
      </c>
      <c r="D338" s="214">
        <v>1081.0509999999999</v>
      </c>
      <c r="E338" s="41">
        <v>1.3270900000000001</v>
      </c>
      <c r="F338" s="40" t="s">
        <v>94</v>
      </c>
    </row>
    <row r="339" spans="1:6" s="54" customFormat="1" ht="47.25">
      <c r="A339" s="213"/>
      <c r="B339" s="213"/>
      <c r="C339" s="40" t="s">
        <v>95</v>
      </c>
      <c r="D339" s="214"/>
      <c r="E339" s="41">
        <v>15.381349999999999</v>
      </c>
      <c r="F339" s="40" t="s">
        <v>79</v>
      </c>
    </row>
    <row r="340" spans="1:6" s="54" customFormat="1" ht="63">
      <c r="A340" s="213"/>
      <c r="B340" s="213"/>
      <c r="C340" s="40" t="s">
        <v>96</v>
      </c>
      <c r="D340" s="214"/>
      <c r="E340" s="41">
        <v>14.836499999999999</v>
      </c>
      <c r="F340" s="40" t="s">
        <v>97</v>
      </c>
    </row>
    <row r="341" spans="1:6" s="54" customFormat="1" ht="31.5">
      <c r="A341" s="213"/>
      <c r="B341" s="213"/>
      <c r="C341" s="40" t="s">
        <v>98</v>
      </c>
      <c r="D341" s="214"/>
      <c r="E341" s="41">
        <v>900.28835000000004</v>
      </c>
      <c r="F341" s="40" t="s">
        <v>99</v>
      </c>
    </row>
    <row r="342" spans="1:6" s="54" customFormat="1" ht="78.75">
      <c r="A342" s="213" t="s">
        <v>91</v>
      </c>
      <c r="B342" s="213" t="s">
        <v>100</v>
      </c>
      <c r="C342" s="40" t="s">
        <v>101</v>
      </c>
      <c r="D342" s="214">
        <v>106.5</v>
      </c>
      <c r="E342" s="41">
        <v>1.9447700000000001</v>
      </c>
      <c r="F342" s="40" t="s">
        <v>79</v>
      </c>
    </row>
    <row r="343" spans="1:6" s="54" customFormat="1" ht="78.75">
      <c r="A343" s="213"/>
      <c r="B343" s="213"/>
      <c r="C343" s="40" t="s">
        <v>102</v>
      </c>
      <c r="D343" s="214"/>
      <c r="E343" s="41">
        <v>6.4638</v>
      </c>
      <c r="F343" s="40" t="s">
        <v>97</v>
      </c>
    </row>
    <row r="344" spans="1:6" s="54" customFormat="1" ht="63">
      <c r="A344" s="213"/>
      <c r="B344" s="213"/>
      <c r="C344" s="40" t="s">
        <v>103</v>
      </c>
      <c r="D344" s="214"/>
      <c r="E344" s="41">
        <v>93.058359999999993</v>
      </c>
      <c r="F344" s="40" t="s">
        <v>99</v>
      </c>
    </row>
    <row r="345" spans="1:6" s="54" customFormat="1" ht="47.25">
      <c r="A345" s="213" t="s">
        <v>104</v>
      </c>
      <c r="B345" s="213" t="s">
        <v>105</v>
      </c>
      <c r="C345" s="40" t="s">
        <v>106</v>
      </c>
      <c r="D345" s="214">
        <v>487.91899999999998</v>
      </c>
      <c r="E345" s="41">
        <v>5.6026999999999996</v>
      </c>
      <c r="F345" s="40" t="s">
        <v>94</v>
      </c>
    </row>
    <row r="346" spans="1:6" s="54" customFormat="1" ht="47.25">
      <c r="A346" s="213"/>
      <c r="B346" s="213"/>
      <c r="C346" s="40" t="s">
        <v>107</v>
      </c>
      <c r="D346" s="214"/>
      <c r="E346" s="41">
        <v>482.31581</v>
      </c>
      <c r="F346" s="40" t="s">
        <v>108</v>
      </c>
    </row>
    <row r="347" spans="1:6" s="54" customFormat="1" ht="63">
      <c r="A347" s="40" t="s">
        <v>109</v>
      </c>
      <c r="B347" s="40" t="s">
        <v>110</v>
      </c>
      <c r="C347" s="40" t="s">
        <v>111</v>
      </c>
      <c r="D347" s="41">
        <v>755.38300000000004</v>
      </c>
      <c r="E347" s="41">
        <v>755.38300000000004</v>
      </c>
      <c r="F347" s="40" t="s">
        <v>112</v>
      </c>
    </row>
    <row r="348" spans="1:6" s="54" customFormat="1" ht="47.25">
      <c r="A348" s="213" t="s">
        <v>113</v>
      </c>
      <c r="B348" s="213" t="s">
        <v>114</v>
      </c>
      <c r="C348" s="40" t="s">
        <v>114</v>
      </c>
      <c r="D348" s="214">
        <v>1401.873</v>
      </c>
      <c r="E348" s="41">
        <v>1368.8725400000001</v>
      </c>
      <c r="F348" s="40" t="s">
        <v>115</v>
      </c>
    </row>
    <row r="349" spans="1:6" s="54" customFormat="1" ht="78.75">
      <c r="A349" s="213"/>
      <c r="B349" s="213"/>
      <c r="C349" s="40" t="s">
        <v>116</v>
      </c>
      <c r="D349" s="214"/>
      <c r="E349" s="41">
        <v>28.74286</v>
      </c>
      <c r="F349" s="40" t="s">
        <v>79</v>
      </c>
    </row>
    <row r="350" spans="1:6" s="54" customFormat="1" ht="47.25">
      <c r="A350" s="213" t="s">
        <v>113</v>
      </c>
      <c r="B350" s="213" t="s">
        <v>117</v>
      </c>
      <c r="C350" s="40" t="s">
        <v>118</v>
      </c>
      <c r="D350" s="214">
        <v>1328.867</v>
      </c>
      <c r="E350" s="41">
        <v>4.1040000000000001</v>
      </c>
      <c r="F350" s="40" t="s">
        <v>119</v>
      </c>
    </row>
    <row r="351" spans="1:6" s="54" customFormat="1" ht="31.5">
      <c r="A351" s="213"/>
      <c r="B351" s="213"/>
      <c r="C351" s="40" t="s">
        <v>117</v>
      </c>
      <c r="D351" s="214"/>
      <c r="E351" s="41">
        <v>1297.4459999999999</v>
      </c>
      <c r="F351" s="40" t="s">
        <v>115</v>
      </c>
    </row>
    <row r="352" spans="1:6" s="54" customFormat="1" ht="31.5">
      <c r="A352" s="213" t="s">
        <v>120</v>
      </c>
      <c r="B352" s="213" t="s">
        <v>121</v>
      </c>
      <c r="C352" s="40" t="s">
        <v>122</v>
      </c>
      <c r="D352" s="214">
        <v>1604.9</v>
      </c>
      <c r="E352" s="41">
        <f>732.6+805.7448</f>
        <v>1538.3448000000001</v>
      </c>
      <c r="F352" s="40" t="s">
        <v>115</v>
      </c>
    </row>
    <row r="353" spans="1:6" s="54" customFormat="1" ht="47.25">
      <c r="A353" s="213"/>
      <c r="B353" s="213"/>
      <c r="C353" s="40" t="s">
        <v>123</v>
      </c>
      <c r="D353" s="214"/>
      <c r="E353" s="41">
        <v>33.24</v>
      </c>
      <c r="F353" s="40" t="s">
        <v>124</v>
      </c>
    </row>
    <row r="354" spans="1:6" s="54" customFormat="1" ht="47.25">
      <c r="A354" s="213"/>
      <c r="B354" s="213"/>
      <c r="C354" s="40" t="s">
        <v>125</v>
      </c>
      <c r="D354" s="214"/>
      <c r="E354" s="41">
        <f>15.4413+15.30862</f>
        <v>30.749919999999999</v>
      </c>
      <c r="F354" s="40" t="s">
        <v>79</v>
      </c>
    </row>
    <row r="355" spans="1:6" s="54" customFormat="1" ht="47.25">
      <c r="A355" s="213"/>
      <c r="B355" s="213"/>
      <c r="C355" s="40" t="s">
        <v>126</v>
      </c>
      <c r="D355" s="214"/>
      <c r="E355" s="41">
        <v>2.5649999999999999</v>
      </c>
      <c r="F355" s="40" t="s">
        <v>124</v>
      </c>
    </row>
    <row r="356" spans="1:6" s="54" customFormat="1" ht="63">
      <c r="A356" s="213"/>
      <c r="B356" s="213" t="s">
        <v>127</v>
      </c>
      <c r="C356" s="40" t="s">
        <v>128</v>
      </c>
      <c r="D356" s="214">
        <v>2101.6759999999999</v>
      </c>
      <c r="E356" s="41">
        <v>4.617</v>
      </c>
      <c r="F356" s="40" t="s">
        <v>124</v>
      </c>
    </row>
    <row r="357" spans="1:6" s="54" customFormat="1" ht="63">
      <c r="A357" s="213"/>
      <c r="B357" s="213"/>
      <c r="C357" s="40" t="s">
        <v>129</v>
      </c>
      <c r="D357" s="214"/>
      <c r="E357" s="41">
        <v>91.533969999999997</v>
      </c>
      <c r="F357" s="40" t="s">
        <v>124</v>
      </c>
    </row>
    <row r="358" spans="1:6" s="54" customFormat="1" ht="47.25">
      <c r="A358" s="213"/>
      <c r="B358" s="213"/>
      <c r="C358" s="40" t="s">
        <v>127</v>
      </c>
      <c r="D358" s="214"/>
      <c r="E358" s="41">
        <v>1045.212</v>
      </c>
      <c r="F358" s="40" t="s">
        <v>115</v>
      </c>
    </row>
    <row r="359" spans="1:6" s="54" customFormat="1" ht="47.25">
      <c r="A359" s="213" t="s">
        <v>130</v>
      </c>
      <c r="B359" s="213" t="s">
        <v>131</v>
      </c>
      <c r="C359" s="40" t="s">
        <v>132</v>
      </c>
      <c r="D359" s="214">
        <v>720.56799999999998</v>
      </c>
      <c r="E359" s="41">
        <v>15.195539999999999</v>
      </c>
      <c r="F359" s="40" t="s">
        <v>79</v>
      </c>
    </row>
    <row r="360" spans="1:6" s="54" customFormat="1" ht="47.25">
      <c r="A360" s="213"/>
      <c r="B360" s="213"/>
      <c r="C360" s="40" t="s">
        <v>133</v>
      </c>
      <c r="D360" s="214"/>
      <c r="E360" s="41">
        <v>2.274</v>
      </c>
      <c r="F360" s="40" t="s">
        <v>134</v>
      </c>
    </row>
    <row r="361" spans="1:6" s="54" customFormat="1" ht="31.5">
      <c r="A361" s="213"/>
      <c r="B361" s="213"/>
      <c r="C361" s="40" t="s">
        <v>131</v>
      </c>
      <c r="D361" s="214"/>
      <c r="E361" s="41">
        <v>643.54562999999996</v>
      </c>
      <c r="F361" s="105" t="s">
        <v>135</v>
      </c>
    </row>
    <row r="362" spans="1:6" s="54" customFormat="1" ht="47.25">
      <c r="A362" s="213" t="s">
        <v>130</v>
      </c>
      <c r="B362" s="213" t="s">
        <v>136</v>
      </c>
      <c r="C362" s="40" t="s">
        <v>137</v>
      </c>
      <c r="D362" s="214">
        <v>1631.1320000000001</v>
      </c>
      <c r="E362" s="41">
        <v>34.510680000000001</v>
      </c>
      <c r="F362" s="40" t="s">
        <v>79</v>
      </c>
    </row>
    <row r="363" spans="1:6" s="54" customFormat="1" ht="47.25">
      <c r="A363" s="213"/>
      <c r="B363" s="213"/>
      <c r="C363" s="40" t="s">
        <v>138</v>
      </c>
      <c r="D363" s="214"/>
      <c r="E363" s="41">
        <v>4.5999999999999996</v>
      </c>
      <c r="F363" s="40" t="s">
        <v>119</v>
      </c>
    </row>
    <row r="364" spans="1:6" s="54" customFormat="1" ht="31.5">
      <c r="A364" s="213"/>
      <c r="B364" s="213"/>
      <c r="C364" s="40" t="s">
        <v>136</v>
      </c>
      <c r="D364" s="214"/>
      <c r="E364" s="41">
        <v>1487.2572</v>
      </c>
      <c r="F364" s="105" t="s">
        <v>135</v>
      </c>
    </row>
    <row r="365" spans="1:6" s="54" customFormat="1" ht="47.25">
      <c r="A365" s="213" t="s">
        <v>130</v>
      </c>
      <c r="B365" s="213" t="s">
        <v>139</v>
      </c>
      <c r="C365" s="40" t="s">
        <v>140</v>
      </c>
      <c r="D365" s="214">
        <f>4856.746-59.88-2.918</f>
        <v>4793.9480000000003</v>
      </c>
      <c r="E365" s="41">
        <v>14</v>
      </c>
      <c r="F365" s="40" t="s">
        <v>119</v>
      </c>
    </row>
    <row r="366" spans="1:6" s="54" customFormat="1" ht="47.25">
      <c r="A366" s="213"/>
      <c r="B366" s="213"/>
      <c r="C366" s="40" t="s">
        <v>141</v>
      </c>
      <c r="D366" s="214"/>
      <c r="E366" s="41">
        <v>66.726690000000005</v>
      </c>
      <c r="F366" s="40" t="s">
        <v>79</v>
      </c>
    </row>
    <row r="367" spans="1:6" s="54" customFormat="1" ht="31.5">
      <c r="A367" s="213"/>
      <c r="B367" s="213"/>
      <c r="C367" s="40" t="s">
        <v>139</v>
      </c>
      <c r="D367" s="214"/>
      <c r="E367" s="41">
        <f>3267.89024-48.93</f>
        <v>3218.9602400000003</v>
      </c>
      <c r="F367" s="105" t="s">
        <v>142</v>
      </c>
    </row>
    <row r="368" spans="1:6" s="54" customFormat="1" ht="47.25">
      <c r="A368" s="40" t="s">
        <v>130</v>
      </c>
      <c r="B368" s="40" t="s">
        <v>143</v>
      </c>
      <c r="C368" s="40" t="s">
        <v>144</v>
      </c>
      <c r="D368" s="41">
        <v>10.25</v>
      </c>
      <c r="E368" s="41">
        <v>10.25</v>
      </c>
      <c r="F368" s="105" t="s">
        <v>145</v>
      </c>
    </row>
    <row r="369" spans="1:6" s="54" customFormat="1" ht="63">
      <c r="A369" s="40" t="s">
        <v>130</v>
      </c>
      <c r="B369" s="40" t="s">
        <v>146</v>
      </c>
      <c r="C369" s="40" t="s">
        <v>147</v>
      </c>
      <c r="D369" s="41">
        <v>49.63</v>
      </c>
      <c r="E369" s="41">
        <v>49.625799999999998</v>
      </c>
      <c r="F369" s="40" t="s">
        <v>119</v>
      </c>
    </row>
    <row r="370" spans="1:6" s="54" customFormat="1" ht="47.25">
      <c r="A370" s="213" t="s">
        <v>148</v>
      </c>
      <c r="B370" s="213" t="s">
        <v>149</v>
      </c>
      <c r="C370" s="40" t="s">
        <v>150</v>
      </c>
      <c r="D370" s="214">
        <v>928.7</v>
      </c>
      <c r="E370" s="41">
        <v>2.5</v>
      </c>
      <c r="F370" s="40" t="s">
        <v>94</v>
      </c>
    </row>
    <row r="371" spans="1:6" s="54" customFormat="1" ht="47.25">
      <c r="A371" s="213"/>
      <c r="B371" s="213"/>
      <c r="C371" s="40" t="s">
        <v>151</v>
      </c>
      <c r="D371" s="214"/>
      <c r="E371" s="41">
        <v>37.027999999999999</v>
      </c>
      <c r="F371" s="40" t="s">
        <v>85</v>
      </c>
    </row>
    <row r="372" spans="1:6" s="54" customFormat="1" ht="31.5">
      <c r="A372" s="213"/>
      <c r="B372" s="213"/>
      <c r="C372" s="40" t="s">
        <v>149</v>
      </c>
      <c r="D372" s="214"/>
      <c r="E372" s="41">
        <v>637.40719999999999</v>
      </c>
      <c r="F372" s="40" t="s">
        <v>152</v>
      </c>
    </row>
    <row r="373" spans="1:6" s="54" customFormat="1" ht="47.25">
      <c r="A373" s="40" t="s">
        <v>148</v>
      </c>
      <c r="B373" s="40" t="s">
        <v>153</v>
      </c>
      <c r="C373" s="40" t="s">
        <v>154</v>
      </c>
      <c r="D373" s="41">
        <v>200</v>
      </c>
      <c r="E373" s="41">
        <v>196.59719999999999</v>
      </c>
      <c r="F373" s="40" t="s">
        <v>119</v>
      </c>
    </row>
    <row r="374" spans="1:6" s="54" customFormat="1" ht="63">
      <c r="A374" s="40" t="s">
        <v>155</v>
      </c>
      <c r="B374" s="40" t="s">
        <v>156</v>
      </c>
      <c r="C374" s="40" t="s">
        <v>157</v>
      </c>
      <c r="D374" s="41">
        <v>146.73599999999999</v>
      </c>
      <c r="E374" s="41">
        <v>146.7364</v>
      </c>
      <c r="F374" s="105" t="s">
        <v>158</v>
      </c>
    </row>
    <row r="375" spans="1:6" s="54" customFormat="1" ht="63">
      <c r="A375" s="213" t="s">
        <v>155</v>
      </c>
      <c r="B375" s="213" t="s">
        <v>159</v>
      </c>
      <c r="C375" s="40" t="s">
        <v>160</v>
      </c>
      <c r="D375" s="214">
        <v>353.26299999999998</v>
      </c>
      <c r="E375" s="41">
        <v>1.8120000000000001</v>
      </c>
      <c r="F375" s="40" t="s">
        <v>94</v>
      </c>
    </row>
    <row r="376" spans="1:6" s="54" customFormat="1" ht="78.75">
      <c r="A376" s="213"/>
      <c r="B376" s="213"/>
      <c r="C376" s="40" t="s">
        <v>161</v>
      </c>
      <c r="D376" s="214"/>
      <c r="E376" s="41">
        <v>14.07235</v>
      </c>
      <c r="F376" s="105" t="s">
        <v>162</v>
      </c>
    </row>
    <row r="377" spans="1:6" s="54" customFormat="1" ht="63">
      <c r="A377" s="213" t="s">
        <v>155</v>
      </c>
      <c r="B377" s="213" t="s">
        <v>163</v>
      </c>
      <c r="C377" s="40" t="s">
        <v>164</v>
      </c>
      <c r="D377" s="214">
        <v>197.55799999999999</v>
      </c>
      <c r="E377" s="41">
        <v>47.555070000000001</v>
      </c>
      <c r="F377" s="105" t="s">
        <v>162</v>
      </c>
    </row>
    <row r="378" spans="1:6" s="54" customFormat="1" ht="47.25">
      <c r="A378" s="213"/>
      <c r="B378" s="213"/>
      <c r="C378" s="40" t="s">
        <v>165</v>
      </c>
      <c r="D378" s="214"/>
      <c r="E378" s="41">
        <v>2.3349799999999998</v>
      </c>
      <c r="F378" s="40" t="s">
        <v>94</v>
      </c>
    </row>
    <row r="379" spans="1:6" s="54" customFormat="1" ht="31.5">
      <c r="A379" s="213" t="s">
        <v>166</v>
      </c>
      <c r="B379" s="228" t="s">
        <v>167</v>
      </c>
      <c r="C379" s="106" t="s">
        <v>168</v>
      </c>
      <c r="D379" s="214">
        <v>6807.0280000000002</v>
      </c>
      <c r="E379" s="41">
        <f>99.2267+4.6163+15.39</f>
        <v>119.23299999999999</v>
      </c>
      <c r="F379" s="1" t="s">
        <v>169</v>
      </c>
    </row>
    <row r="380" spans="1:6" s="54" customFormat="1" ht="47.25">
      <c r="A380" s="213"/>
      <c r="B380" s="228"/>
      <c r="C380" s="40" t="s">
        <v>170</v>
      </c>
      <c r="D380" s="214"/>
      <c r="E380" s="41">
        <v>11.728579999999999</v>
      </c>
      <c r="F380" s="40" t="s">
        <v>171</v>
      </c>
    </row>
    <row r="381" spans="1:6" s="54" customFormat="1">
      <c r="A381" s="213"/>
      <c r="B381" s="228"/>
      <c r="C381" s="40" t="s">
        <v>172</v>
      </c>
      <c r="D381" s="214"/>
      <c r="E381" s="41">
        <v>117.64579999999999</v>
      </c>
      <c r="F381" s="1" t="s">
        <v>173</v>
      </c>
    </row>
    <row r="382" spans="1:6" s="54" customFormat="1">
      <c r="A382" s="213"/>
      <c r="B382" s="228"/>
      <c r="C382" s="40" t="s">
        <v>172</v>
      </c>
      <c r="D382" s="214"/>
      <c r="E382" s="41">
        <v>6513.3153599999996</v>
      </c>
      <c r="F382" s="1" t="s">
        <v>174</v>
      </c>
    </row>
    <row r="383" spans="1:6" s="54" customFormat="1">
      <c r="A383" s="213" t="s">
        <v>166</v>
      </c>
      <c r="B383" s="213" t="s">
        <v>175</v>
      </c>
      <c r="C383" s="40" t="s">
        <v>176</v>
      </c>
      <c r="D383" s="214">
        <v>533.67100000000005</v>
      </c>
      <c r="E383" s="41">
        <v>2.5649999999999999</v>
      </c>
      <c r="F383" s="1" t="s">
        <v>169</v>
      </c>
    </row>
    <row r="384" spans="1:6" s="54" customFormat="1" ht="47.25">
      <c r="A384" s="213"/>
      <c r="B384" s="213"/>
      <c r="C384" s="40" t="s">
        <v>170</v>
      </c>
      <c r="D384" s="214"/>
      <c r="E384" s="41">
        <v>19.97747</v>
      </c>
      <c r="F384" s="40" t="s">
        <v>171</v>
      </c>
    </row>
    <row r="385" spans="1:6" s="54" customFormat="1">
      <c r="A385" s="213"/>
      <c r="B385" s="213"/>
      <c r="C385" s="40" t="s">
        <v>172</v>
      </c>
      <c r="D385" s="214"/>
      <c r="E385" s="41">
        <v>475.02548999999999</v>
      </c>
      <c r="F385" s="1" t="s">
        <v>177</v>
      </c>
    </row>
    <row r="386" spans="1:6" s="54" customFormat="1">
      <c r="A386" s="213" t="s">
        <v>166</v>
      </c>
      <c r="B386" s="213" t="s">
        <v>178</v>
      </c>
      <c r="C386" s="40" t="s">
        <v>179</v>
      </c>
      <c r="D386" s="214">
        <v>2306</v>
      </c>
      <c r="E386" s="41">
        <v>2.3693200000000001</v>
      </c>
      <c r="F386" s="1" t="s">
        <v>180</v>
      </c>
    </row>
    <row r="387" spans="1:6" s="54" customFormat="1">
      <c r="A387" s="213"/>
      <c r="B387" s="213"/>
      <c r="C387" s="40" t="s">
        <v>176</v>
      </c>
      <c r="D387" s="214"/>
      <c r="E387" s="41">
        <v>6.6689999999999996</v>
      </c>
      <c r="F387" s="1" t="s">
        <v>169</v>
      </c>
    </row>
    <row r="388" spans="1:6" s="54" customFormat="1">
      <c r="A388" s="213"/>
      <c r="B388" s="213"/>
      <c r="C388" s="40" t="s">
        <v>172</v>
      </c>
      <c r="D388" s="214"/>
      <c r="E388" s="41">
        <v>2103.5270700000001</v>
      </c>
      <c r="F388" s="1" t="s">
        <v>181</v>
      </c>
    </row>
    <row r="389" spans="1:6" s="54" customFormat="1" ht="31.5">
      <c r="A389" s="213" t="s">
        <v>166</v>
      </c>
      <c r="B389" s="213" t="s">
        <v>182</v>
      </c>
      <c r="C389" s="40" t="s">
        <v>183</v>
      </c>
      <c r="D389" s="214">
        <v>101.47</v>
      </c>
      <c r="E389" s="41">
        <v>60.039000000000001</v>
      </c>
      <c r="F389" s="1" t="s">
        <v>184</v>
      </c>
    </row>
    <row r="390" spans="1:6" s="54" customFormat="1">
      <c r="A390" s="213"/>
      <c r="B390" s="213"/>
      <c r="C390" s="40" t="s">
        <v>185</v>
      </c>
      <c r="D390" s="214"/>
      <c r="E390" s="41">
        <f>37.404+3.102</f>
        <v>40.506</v>
      </c>
      <c r="F390" s="1" t="s">
        <v>186</v>
      </c>
    </row>
    <row r="391" spans="1:6" s="54" customFormat="1" ht="47.25">
      <c r="A391" s="213" t="s">
        <v>187</v>
      </c>
      <c r="B391" s="213" t="s">
        <v>188</v>
      </c>
      <c r="C391" s="45" t="s">
        <v>179</v>
      </c>
      <c r="D391" s="214">
        <v>1745</v>
      </c>
      <c r="E391" s="34">
        <f>2.07409+1.2312+1.812</f>
        <v>5.1172900000000006</v>
      </c>
      <c r="F391" s="107" t="s">
        <v>189</v>
      </c>
    </row>
    <row r="392" spans="1:6" s="54" customFormat="1" ht="47.25">
      <c r="A392" s="213"/>
      <c r="B392" s="213"/>
      <c r="C392" s="45" t="s">
        <v>172</v>
      </c>
      <c r="D392" s="214"/>
      <c r="E392" s="34">
        <f>375.87924+645.39853+200.87842+30.77461</f>
        <v>1252.9308000000001</v>
      </c>
      <c r="F392" s="107" t="s">
        <v>190</v>
      </c>
    </row>
    <row r="393" spans="1:6" s="54" customFormat="1" ht="47.25">
      <c r="A393" s="213"/>
      <c r="B393" s="213"/>
      <c r="C393" s="45" t="s">
        <v>70</v>
      </c>
      <c r="D393" s="214"/>
      <c r="E393" s="34">
        <f>21.16033+4.10448+0.59706</f>
        <v>25.861869999999996</v>
      </c>
      <c r="F393" s="107" t="s">
        <v>191</v>
      </c>
    </row>
    <row r="394" spans="1:6" s="54" customFormat="1">
      <c r="A394" s="213"/>
      <c r="B394" s="213"/>
      <c r="C394" s="45" t="s">
        <v>176</v>
      </c>
      <c r="D394" s="214"/>
      <c r="E394" s="34">
        <f>4.104+29.775+54.6</f>
        <v>88.478999999999999</v>
      </c>
      <c r="F394" s="107" t="s">
        <v>192</v>
      </c>
    </row>
    <row r="395" spans="1:6" s="54" customFormat="1" ht="47.25">
      <c r="A395" s="213" t="s">
        <v>193</v>
      </c>
      <c r="B395" s="213" t="s">
        <v>194</v>
      </c>
      <c r="C395" s="40" t="s">
        <v>195</v>
      </c>
      <c r="D395" s="214">
        <v>12109.96</v>
      </c>
      <c r="E395" s="41">
        <f>59.433+74.846+32.93+8.403+23.803</f>
        <v>199.41499999999999</v>
      </c>
      <c r="F395" s="40" t="s">
        <v>171</v>
      </c>
    </row>
    <row r="396" spans="1:6" s="54" customFormat="1" ht="31.5">
      <c r="A396" s="213"/>
      <c r="B396" s="213"/>
      <c r="C396" s="40" t="s">
        <v>176</v>
      </c>
      <c r="D396" s="214"/>
      <c r="E396" s="41">
        <v>31.86</v>
      </c>
      <c r="F396" s="40" t="s">
        <v>196</v>
      </c>
    </row>
    <row r="397" spans="1:6" s="54" customFormat="1" ht="63">
      <c r="A397" s="213"/>
      <c r="B397" s="213"/>
      <c r="C397" s="40" t="s">
        <v>197</v>
      </c>
      <c r="D397" s="214"/>
      <c r="E397" s="41">
        <f>0.624</f>
        <v>0.624</v>
      </c>
      <c r="F397" s="40" t="s">
        <v>198</v>
      </c>
    </row>
    <row r="398" spans="1:6" s="54" customFormat="1">
      <c r="A398" s="213"/>
      <c r="B398" s="213"/>
      <c r="C398" s="40" t="s">
        <v>199</v>
      </c>
      <c r="D398" s="214"/>
      <c r="E398" s="41">
        <f>2524.258+1944.517+1006.777+1326.394+331.051+557.875+409.73</f>
        <v>8100.6020000000008</v>
      </c>
      <c r="F398" s="40" t="s">
        <v>200</v>
      </c>
    </row>
    <row r="399" spans="1:6" s="54" customFormat="1" ht="31.5">
      <c r="A399" s="213" t="s">
        <v>201</v>
      </c>
      <c r="B399" s="213" t="s">
        <v>202</v>
      </c>
      <c r="C399" s="40" t="s">
        <v>203</v>
      </c>
      <c r="D399" s="214">
        <v>1537</v>
      </c>
      <c r="E399" s="41">
        <f>14.169+34.554</f>
        <v>48.722999999999999</v>
      </c>
      <c r="F399" s="40" t="s">
        <v>196</v>
      </c>
    </row>
    <row r="400" spans="1:6" s="54" customFormat="1" ht="47.25">
      <c r="A400" s="213"/>
      <c r="B400" s="213"/>
      <c r="C400" s="40" t="s">
        <v>70</v>
      </c>
      <c r="D400" s="214"/>
      <c r="E400" s="41">
        <f>35.435</f>
        <v>35.435000000000002</v>
      </c>
      <c r="F400" s="40" t="s">
        <v>171</v>
      </c>
    </row>
    <row r="401" spans="1:6" s="54" customFormat="1">
      <c r="A401" s="213"/>
      <c r="B401" s="213"/>
      <c r="C401" s="40" t="s">
        <v>176</v>
      </c>
      <c r="D401" s="214"/>
      <c r="E401" s="41">
        <f>4.104</f>
        <v>4.1040000000000001</v>
      </c>
      <c r="F401" s="40" t="s">
        <v>204</v>
      </c>
    </row>
    <row r="402" spans="1:6" s="54" customFormat="1" ht="31.5">
      <c r="A402" s="213"/>
      <c r="B402" s="213"/>
      <c r="C402" s="40" t="s">
        <v>199</v>
      </c>
      <c r="D402" s="214"/>
      <c r="E402" s="41">
        <f>425.221+992.183-1017.12</f>
        <v>400.28399999999999</v>
      </c>
      <c r="F402" s="40" t="s">
        <v>205</v>
      </c>
    </row>
    <row r="403" spans="1:6" s="54" customFormat="1" ht="47.25">
      <c r="A403" s="40" t="s">
        <v>206</v>
      </c>
      <c r="B403" s="40" t="s">
        <v>207</v>
      </c>
      <c r="C403" s="40" t="s">
        <v>203</v>
      </c>
      <c r="D403" s="41">
        <v>70.286000000000001</v>
      </c>
      <c r="E403" s="41">
        <f>1.139+37.846+16.22</f>
        <v>55.204999999999998</v>
      </c>
      <c r="F403" s="40" t="s">
        <v>196</v>
      </c>
    </row>
    <row r="404" spans="1:6" s="54" customFormat="1" ht="47.25">
      <c r="A404" s="213" t="s">
        <v>208</v>
      </c>
      <c r="B404" s="213" t="s">
        <v>209</v>
      </c>
      <c r="C404" s="40" t="s">
        <v>210</v>
      </c>
      <c r="D404" s="214">
        <v>1366.3920000000001</v>
      </c>
      <c r="E404" s="41">
        <f>15.539+6.587</f>
        <v>22.125999999999998</v>
      </c>
      <c r="F404" s="40" t="s">
        <v>171</v>
      </c>
    </row>
    <row r="405" spans="1:6" s="54" customFormat="1">
      <c r="A405" s="213"/>
      <c r="B405" s="213"/>
      <c r="C405" s="40" t="s">
        <v>176</v>
      </c>
      <c r="D405" s="214"/>
      <c r="E405" s="41">
        <f>2.462</f>
        <v>2.4620000000000002</v>
      </c>
      <c r="F405" s="40" t="s">
        <v>211</v>
      </c>
    </row>
    <row r="406" spans="1:6" s="54" customFormat="1">
      <c r="A406" s="213"/>
      <c r="B406" s="213"/>
      <c r="C406" s="40" t="s">
        <v>199</v>
      </c>
      <c r="D406" s="214"/>
      <c r="E406" s="41">
        <f>272.192+364.886+270.228+318</f>
        <v>1225.306</v>
      </c>
      <c r="F406" s="40" t="s">
        <v>211</v>
      </c>
    </row>
    <row r="407" spans="1:6" s="54" customFormat="1">
      <c r="A407" s="213" t="s">
        <v>193</v>
      </c>
      <c r="B407" s="213" t="s">
        <v>212</v>
      </c>
      <c r="C407" s="40" t="s">
        <v>199</v>
      </c>
      <c r="D407" s="214">
        <v>4500</v>
      </c>
      <c r="E407" s="41">
        <f>800.081+439.417+2268.833</f>
        <v>3508.3310000000001</v>
      </c>
      <c r="F407" s="40" t="s">
        <v>213</v>
      </c>
    </row>
    <row r="408" spans="1:6" s="54" customFormat="1" ht="47.25">
      <c r="A408" s="213"/>
      <c r="B408" s="213"/>
      <c r="C408" s="40" t="s">
        <v>70</v>
      </c>
      <c r="D408" s="214"/>
      <c r="E408" s="41">
        <v>87.460999999999999</v>
      </c>
      <c r="F408" s="40" t="s">
        <v>171</v>
      </c>
    </row>
    <row r="409" spans="1:6" s="54" customFormat="1">
      <c r="A409" s="213"/>
      <c r="B409" s="213"/>
      <c r="C409" s="40" t="s">
        <v>176</v>
      </c>
      <c r="D409" s="214"/>
      <c r="E409" s="41">
        <f>2.693</f>
        <v>2.6930000000000001</v>
      </c>
      <c r="F409" s="40" t="s">
        <v>214</v>
      </c>
    </row>
    <row r="410" spans="1:6" s="54" customFormat="1">
      <c r="A410" s="213"/>
      <c r="B410" s="213"/>
      <c r="C410" s="40" t="s">
        <v>215</v>
      </c>
      <c r="D410" s="214"/>
      <c r="E410" s="41">
        <v>263.93200000000002</v>
      </c>
      <c r="F410" s="40" t="s">
        <v>214</v>
      </c>
    </row>
    <row r="411" spans="1:6" s="54" customFormat="1">
      <c r="A411" s="213" t="s">
        <v>193</v>
      </c>
      <c r="B411" s="213" t="s">
        <v>216</v>
      </c>
      <c r="C411" s="40" t="s">
        <v>199</v>
      </c>
      <c r="D411" s="214">
        <v>301.97899999999998</v>
      </c>
      <c r="E411" s="41">
        <f>56.475+64.709+91.316+68.733</f>
        <v>281.233</v>
      </c>
      <c r="F411" s="40" t="s">
        <v>217</v>
      </c>
    </row>
    <row r="412" spans="1:6" s="54" customFormat="1" ht="47.25">
      <c r="A412" s="213"/>
      <c r="B412" s="213"/>
      <c r="C412" s="40" t="s">
        <v>70</v>
      </c>
      <c r="D412" s="214"/>
      <c r="E412" s="41">
        <v>7.0609999999999999</v>
      </c>
      <c r="F412" s="40" t="s">
        <v>171</v>
      </c>
    </row>
    <row r="413" spans="1:6" s="54" customFormat="1" ht="63">
      <c r="A413" s="40" t="s">
        <v>193</v>
      </c>
      <c r="B413" s="40" t="s">
        <v>218</v>
      </c>
      <c r="C413" s="40" t="s">
        <v>215</v>
      </c>
      <c r="D413" s="41">
        <v>200</v>
      </c>
      <c r="E413" s="41">
        <f>59.946+114.054</f>
        <v>174</v>
      </c>
      <c r="F413" s="40" t="s">
        <v>219</v>
      </c>
    </row>
    <row r="414" spans="1:6" s="54" customFormat="1" ht="31.5">
      <c r="A414" s="213" t="s">
        <v>220</v>
      </c>
      <c r="B414" s="214" t="s">
        <v>221</v>
      </c>
      <c r="C414" s="40" t="s">
        <v>199</v>
      </c>
      <c r="D414" s="214">
        <f>726.284</f>
        <v>726.28399999999999</v>
      </c>
      <c r="E414" s="41">
        <f>202.375+249.235+222.973-0.12</f>
        <v>674.46300000000008</v>
      </c>
      <c r="F414" s="40" t="s">
        <v>222</v>
      </c>
    </row>
    <row r="415" spans="1:6" s="54" customFormat="1" ht="47.25">
      <c r="A415" s="213"/>
      <c r="B415" s="214"/>
      <c r="C415" s="40" t="s">
        <v>70</v>
      </c>
      <c r="D415" s="214"/>
      <c r="E415" s="41">
        <f>11.152+5.574</f>
        <v>16.725999999999999</v>
      </c>
      <c r="F415" s="40" t="s">
        <v>171</v>
      </c>
    </row>
    <row r="416" spans="1:6" s="54" customFormat="1">
      <c r="A416" s="213"/>
      <c r="B416" s="214"/>
      <c r="C416" s="40" t="s">
        <v>176</v>
      </c>
      <c r="D416" s="214"/>
      <c r="E416" s="41">
        <v>2.16</v>
      </c>
      <c r="F416" s="40" t="s">
        <v>223</v>
      </c>
    </row>
    <row r="417" spans="1:8">
      <c r="A417" s="238" t="s">
        <v>224</v>
      </c>
      <c r="B417" s="238"/>
      <c r="C417" s="238"/>
      <c r="D417" s="238"/>
      <c r="E417" s="238"/>
      <c r="F417" s="134"/>
    </row>
    <row r="418" spans="1:8" s="14" customFormat="1" ht="31.5">
      <c r="A418" s="6" t="s">
        <v>615</v>
      </c>
      <c r="B418" s="6" t="s">
        <v>616</v>
      </c>
      <c r="C418" s="6" t="s">
        <v>617</v>
      </c>
      <c r="D418" s="88">
        <v>310</v>
      </c>
      <c r="E418" s="89">
        <f>4.1688+229.45382+7.79581+0.513</f>
        <v>241.93143000000001</v>
      </c>
      <c r="F418" s="6" t="s">
        <v>618</v>
      </c>
      <c r="G418" s="54"/>
      <c r="H418" s="54"/>
    </row>
    <row r="419" spans="1:8" s="14" customFormat="1" ht="47.25">
      <c r="A419" s="6" t="s">
        <v>619</v>
      </c>
      <c r="B419" s="6" t="s">
        <v>620</v>
      </c>
      <c r="C419" s="6" t="s">
        <v>617</v>
      </c>
      <c r="D419" s="88">
        <v>410</v>
      </c>
      <c r="E419" s="89">
        <f>8.42189+332.70782+6.024+0.513</f>
        <v>347.66671000000002</v>
      </c>
      <c r="F419" s="6" t="s">
        <v>618</v>
      </c>
      <c r="G419" s="54"/>
      <c r="H419" s="54"/>
    </row>
    <row r="420" spans="1:8" s="14" customFormat="1" ht="31.5">
      <c r="A420" s="6" t="s">
        <v>621</v>
      </c>
      <c r="B420" s="6" t="s">
        <v>622</v>
      </c>
      <c r="C420" s="6" t="s">
        <v>617</v>
      </c>
      <c r="D420" s="88">
        <v>1300</v>
      </c>
      <c r="E420" s="89">
        <f>18.4812+3.078+18.22371+1020.07838</f>
        <v>1059.8612900000001</v>
      </c>
      <c r="F420" s="6" t="s">
        <v>618</v>
      </c>
      <c r="G420" s="54"/>
      <c r="H420" s="54"/>
    </row>
    <row r="421" spans="1:8" s="14" customFormat="1" ht="47.25">
      <c r="A421" s="6" t="s">
        <v>623</v>
      </c>
      <c r="B421" s="6" t="s">
        <v>624</v>
      </c>
      <c r="C421" s="6" t="s">
        <v>617</v>
      </c>
      <c r="D421" s="88">
        <v>190</v>
      </c>
      <c r="E421" s="89">
        <f>5.4+0.54+174.84745+3.2315</f>
        <v>184.01895000000002</v>
      </c>
      <c r="F421" s="6" t="s">
        <v>625</v>
      </c>
      <c r="G421" s="54"/>
      <c r="H421" s="54"/>
    </row>
    <row r="422" spans="1:8" s="14" customFormat="1" ht="47.25">
      <c r="A422" s="6" t="s">
        <v>623</v>
      </c>
      <c r="B422" s="6" t="s">
        <v>626</v>
      </c>
      <c r="C422" s="6" t="s">
        <v>617</v>
      </c>
      <c r="D422" s="88">
        <v>386</v>
      </c>
      <c r="E422" s="89">
        <f>4.9383+11.5227+1.08+245.35111+4.55726</f>
        <v>267.44936999999999</v>
      </c>
      <c r="F422" s="6" t="s">
        <v>627</v>
      </c>
      <c r="G422" s="54"/>
      <c r="H422" s="54"/>
    </row>
    <row r="423" spans="1:8" s="14" customFormat="1" ht="47.25">
      <c r="A423" s="6" t="s">
        <v>628</v>
      </c>
      <c r="B423" s="6" t="s">
        <v>629</v>
      </c>
      <c r="C423" s="6" t="s">
        <v>617</v>
      </c>
      <c r="D423" s="88">
        <v>132</v>
      </c>
      <c r="E423" s="121">
        <f>5.4+36.30659+82.70144+0.54+2.24119</f>
        <v>127.18922000000001</v>
      </c>
      <c r="F423" s="6" t="s">
        <v>625</v>
      </c>
      <c r="G423" s="54"/>
      <c r="H423" s="54"/>
    </row>
    <row r="424" spans="1:8" s="14" customFormat="1" ht="47.25">
      <c r="A424" s="6" t="s">
        <v>630</v>
      </c>
      <c r="B424" s="6" t="s">
        <v>631</v>
      </c>
      <c r="C424" s="6" t="s">
        <v>617</v>
      </c>
      <c r="D424" s="88">
        <v>290</v>
      </c>
      <c r="E424" s="89">
        <f>5.4+0.54+269.47675+4.99194</f>
        <v>280.40868999999998</v>
      </c>
      <c r="F424" s="6" t="s">
        <v>632</v>
      </c>
      <c r="G424" s="54"/>
      <c r="H424" s="54"/>
    </row>
    <row r="425" spans="1:8" s="14" customFormat="1" ht="63">
      <c r="A425" s="6" t="s">
        <v>633</v>
      </c>
      <c r="B425" s="6" t="s">
        <v>634</v>
      </c>
      <c r="C425" s="6" t="s">
        <v>617</v>
      </c>
      <c r="D425" s="88">
        <v>380</v>
      </c>
      <c r="E425" s="89">
        <f>11.655+1.08+215.74488+3.99289</f>
        <v>232.47276999999997</v>
      </c>
      <c r="F425" s="6" t="s">
        <v>635</v>
      </c>
      <c r="G425" s="54"/>
      <c r="H425" s="54"/>
    </row>
    <row r="426" spans="1:8" s="14" customFormat="1" ht="31.5">
      <c r="A426" s="6" t="s">
        <v>636</v>
      </c>
      <c r="B426" s="6" t="s">
        <v>637</v>
      </c>
      <c r="C426" s="6" t="s">
        <v>617</v>
      </c>
      <c r="D426" s="88">
        <v>920</v>
      </c>
      <c r="E426" s="89">
        <f>15.17604+754.66566+13.6692+2.052</f>
        <v>785.56290000000001</v>
      </c>
      <c r="F426" s="6" t="s">
        <v>618</v>
      </c>
      <c r="G426" s="54"/>
      <c r="H426" s="54"/>
    </row>
    <row r="427" spans="1:8" s="14" customFormat="1" ht="31.5">
      <c r="A427" s="6" t="s">
        <v>638</v>
      </c>
      <c r="B427" s="6" t="s">
        <v>639</v>
      </c>
      <c r="C427" s="6" t="s">
        <v>617</v>
      </c>
      <c r="D427" s="88">
        <v>48</v>
      </c>
      <c r="E427" s="89">
        <f>4.07793+42.59674+0.7656+0.077</f>
        <v>47.517269999999996</v>
      </c>
      <c r="F427" s="6" t="s">
        <v>618</v>
      </c>
      <c r="G427" s="54"/>
      <c r="H427" s="54"/>
    </row>
    <row r="428" spans="1:8" s="14" customFormat="1" ht="31.5">
      <c r="A428" s="6" t="s">
        <v>640</v>
      </c>
      <c r="B428" s="6" t="s">
        <v>641</v>
      </c>
      <c r="C428" s="6" t="s">
        <v>617</v>
      </c>
      <c r="D428" s="88">
        <v>1180</v>
      </c>
      <c r="E428" s="89">
        <f>17.89484+971.36899+17.6004+2.565</f>
        <v>1009.4292300000002</v>
      </c>
      <c r="F428" s="6" t="s">
        <v>618</v>
      </c>
      <c r="G428" s="54"/>
      <c r="H428" s="54"/>
    </row>
    <row r="429" spans="1:8" s="14" customFormat="1" ht="31.5">
      <c r="A429" s="6" t="s">
        <v>642</v>
      </c>
      <c r="B429" s="6" t="s">
        <v>643</v>
      </c>
      <c r="C429" s="6" t="s">
        <v>617</v>
      </c>
      <c r="D429" s="88">
        <v>450</v>
      </c>
      <c r="E429" s="89">
        <f>9.61834+359.73128+6.5004+0.513</f>
        <v>376.36302000000001</v>
      </c>
      <c r="F429" s="6" t="s">
        <v>618</v>
      </c>
      <c r="G429" s="54"/>
      <c r="H429" s="54"/>
    </row>
    <row r="430" spans="1:8" s="14" customFormat="1" ht="47.25">
      <c r="A430" s="6" t="s">
        <v>644</v>
      </c>
      <c r="B430" s="6" t="s">
        <v>645</v>
      </c>
      <c r="C430" s="6" t="s">
        <v>617</v>
      </c>
      <c r="D430" s="88">
        <v>260</v>
      </c>
      <c r="E430" s="89">
        <f>5.4+74.58543+172.02428+0.54+1.38112+3.20756</f>
        <v>257.13839000000002</v>
      </c>
      <c r="F430" s="6" t="s">
        <v>625</v>
      </c>
      <c r="G430" s="54"/>
      <c r="H430" s="54"/>
    </row>
    <row r="431" spans="1:8" s="14" customFormat="1" ht="47.25">
      <c r="A431" s="6" t="s">
        <v>646</v>
      </c>
      <c r="B431" s="6" t="s">
        <v>647</v>
      </c>
      <c r="C431" s="6" t="s">
        <v>617</v>
      </c>
      <c r="D431" s="88">
        <v>410</v>
      </c>
      <c r="E431" s="89">
        <f>8.30444+313.34556+5.6628+0.513</f>
        <v>327.82579999999996</v>
      </c>
      <c r="F431" s="6" t="s">
        <v>618</v>
      </c>
      <c r="G431" s="54"/>
      <c r="H431" s="54"/>
    </row>
    <row r="432" spans="1:8" s="14" customFormat="1" ht="47.25">
      <c r="A432" s="6" t="s">
        <v>648</v>
      </c>
      <c r="B432" s="6" t="s">
        <v>649</v>
      </c>
      <c r="C432" s="6" t="s">
        <v>617</v>
      </c>
      <c r="D432" s="88">
        <v>168</v>
      </c>
      <c r="E432" s="89">
        <f>5.4+0.54+47.49134+2.92295+110.81313</f>
        <v>167.16741999999999</v>
      </c>
      <c r="F432" s="6" t="s">
        <v>625</v>
      </c>
      <c r="G432" s="54"/>
      <c r="H432" s="54"/>
    </row>
    <row r="433" spans="1:8" s="14" customFormat="1" ht="47.25">
      <c r="A433" s="6" t="s">
        <v>650</v>
      </c>
      <c r="B433" s="6" t="s">
        <v>651</v>
      </c>
      <c r="C433" s="6" t="s">
        <v>617</v>
      </c>
      <c r="D433" s="88">
        <v>480</v>
      </c>
      <c r="E433" s="89">
        <f>17.33388+447.6831+8.04+1.2873</f>
        <v>474.34428000000008</v>
      </c>
      <c r="F433" s="6" t="s">
        <v>652</v>
      </c>
      <c r="G433" s="54"/>
      <c r="H433" s="54"/>
    </row>
    <row r="434" spans="1:8" s="14" customFormat="1" ht="47.25">
      <c r="A434" s="6" t="s">
        <v>653</v>
      </c>
      <c r="B434" s="6" t="s">
        <v>654</v>
      </c>
      <c r="C434" s="6" t="s">
        <v>617</v>
      </c>
      <c r="D434" s="89">
        <v>146.69999999999999</v>
      </c>
      <c r="E434" s="89">
        <f>5.4+41.22036+0.75612+96.18084+0.52842+1.78428</f>
        <v>145.87002000000001</v>
      </c>
      <c r="F434" s="6" t="s">
        <v>632</v>
      </c>
      <c r="G434" s="54"/>
      <c r="H434" s="54"/>
    </row>
    <row r="435" spans="1:8" s="14" customFormat="1" ht="63">
      <c r="A435" s="6" t="s">
        <v>655</v>
      </c>
      <c r="B435" s="6" t="s">
        <v>656</v>
      </c>
      <c r="C435" s="6" t="s">
        <v>657</v>
      </c>
      <c r="D435" s="88">
        <v>7987.4520000000002</v>
      </c>
      <c r="E435" s="59">
        <f>119.3691+119.3691+317.1178</f>
        <v>555.85599999999999</v>
      </c>
      <c r="F435" s="6" t="s">
        <v>658</v>
      </c>
      <c r="G435" s="54"/>
      <c r="H435" s="54"/>
    </row>
    <row r="436" spans="1:8" s="14" customFormat="1" ht="63">
      <c r="A436" s="6" t="s">
        <v>659</v>
      </c>
      <c r="B436" s="46" t="s">
        <v>660</v>
      </c>
      <c r="C436" s="6" t="s">
        <v>657</v>
      </c>
      <c r="D436" s="88">
        <v>745.31700000000001</v>
      </c>
      <c r="E436" s="59">
        <f>110.7948+110.7948+217.1114</f>
        <v>438.70100000000002</v>
      </c>
      <c r="F436" s="6" t="s">
        <v>661</v>
      </c>
      <c r="G436" s="54"/>
      <c r="H436" s="54"/>
    </row>
    <row r="437" spans="1:8" s="14" customFormat="1" ht="47.25">
      <c r="A437" s="6" t="s">
        <v>662</v>
      </c>
      <c r="B437" s="46" t="s">
        <v>663</v>
      </c>
      <c r="C437" s="6" t="s">
        <v>657</v>
      </c>
      <c r="D437" s="88">
        <v>704.56</v>
      </c>
      <c r="E437" s="59">
        <f>115.1079+115.1079+455.9632</f>
        <v>686.17899999999997</v>
      </c>
      <c r="F437" s="6" t="s">
        <v>661</v>
      </c>
      <c r="G437" s="54"/>
      <c r="H437" s="54"/>
    </row>
    <row r="438" spans="1:8" s="14" customFormat="1" ht="47.25">
      <c r="A438" s="6" t="s">
        <v>664</v>
      </c>
      <c r="B438" s="46" t="s">
        <v>665</v>
      </c>
      <c r="C438" s="6" t="s">
        <v>657</v>
      </c>
      <c r="D438" s="88">
        <v>639.30999999999995</v>
      </c>
      <c r="E438" s="59">
        <f>120.97903+428.87867</f>
        <v>549.85770000000002</v>
      </c>
      <c r="F438" s="6" t="s">
        <v>666</v>
      </c>
      <c r="G438" s="54"/>
      <c r="H438" s="54"/>
    </row>
    <row r="439" spans="1:8" s="14" customFormat="1" ht="63">
      <c r="A439" s="6" t="s">
        <v>667</v>
      </c>
      <c r="B439" s="46" t="s">
        <v>668</v>
      </c>
      <c r="C439" s="6" t="s">
        <v>657</v>
      </c>
      <c r="D439" s="88">
        <v>617.51</v>
      </c>
      <c r="E439" s="59">
        <f>118.46736+33.69549+357.15435</f>
        <v>509.31720000000001</v>
      </c>
      <c r="F439" s="6" t="s">
        <v>294</v>
      </c>
      <c r="G439" s="54"/>
      <c r="H439" s="54"/>
    </row>
    <row r="440" spans="1:8" s="14" customFormat="1" ht="78.75">
      <c r="A440" s="6" t="s">
        <v>669</v>
      </c>
      <c r="B440" s="46" t="s">
        <v>670</v>
      </c>
      <c r="C440" s="6" t="s">
        <v>657</v>
      </c>
      <c r="D440" s="88">
        <v>317.44</v>
      </c>
      <c r="E440" s="59">
        <f>122.652+193.788</f>
        <v>316.44</v>
      </c>
      <c r="F440" s="6" t="s">
        <v>671</v>
      </c>
      <c r="G440" s="54"/>
      <c r="H440" s="54"/>
    </row>
    <row r="441" spans="1:8" s="14" customFormat="1" ht="47.25">
      <c r="A441" s="6" t="s">
        <v>672</v>
      </c>
      <c r="B441" s="46" t="s">
        <v>673</v>
      </c>
      <c r="C441" s="6" t="s">
        <v>657</v>
      </c>
      <c r="D441" s="88">
        <v>674.88</v>
      </c>
      <c r="E441" s="59">
        <f>93.16449+93.16449+415.99502</f>
        <v>602.32400000000007</v>
      </c>
      <c r="F441" s="6" t="s">
        <v>674</v>
      </c>
      <c r="G441" s="54"/>
      <c r="H441" s="54"/>
    </row>
    <row r="442" spans="1:8" s="14" customFormat="1" ht="78.75">
      <c r="A442" s="6" t="s">
        <v>675</v>
      </c>
      <c r="B442" s="46" t="s">
        <v>676</v>
      </c>
      <c r="C442" s="6" t="s">
        <v>657</v>
      </c>
      <c r="D442" s="88">
        <v>697.91</v>
      </c>
      <c r="E442" s="59">
        <f>198.47664+287.64336</f>
        <v>486.12</v>
      </c>
      <c r="F442" s="6" t="s">
        <v>671</v>
      </c>
      <c r="G442" s="54"/>
      <c r="H442" s="54"/>
    </row>
    <row r="443" spans="1:8" s="14" customFormat="1" ht="63">
      <c r="A443" s="46" t="s">
        <v>677</v>
      </c>
      <c r="B443" s="46" t="s">
        <v>678</v>
      </c>
      <c r="C443" s="6" t="s">
        <v>657</v>
      </c>
      <c r="D443" s="88">
        <v>7218.4189999999999</v>
      </c>
      <c r="E443" s="59">
        <f>115.1079+115.1079+141.9662</f>
        <v>372.18200000000002</v>
      </c>
      <c r="F443" s="6" t="s">
        <v>661</v>
      </c>
      <c r="G443" s="54"/>
      <c r="H443" s="54"/>
    </row>
    <row r="444" spans="1:8" s="14" customFormat="1" ht="78.75">
      <c r="A444" s="46" t="s">
        <v>679</v>
      </c>
      <c r="B444" s="46" t="s">
        <v>680</v>
      </c>
      <c r="C444" s="6" t="s">
        <v>657</v>
      </c>
      <c r="D444" s="88">
        <v>1187.97</v>
      </c>
      <c r="E444" s="59">
        <f>212.95354+757.60661</f>
        <v>970.56015000000002</v>
      </c>
      <c r="F444" s="46" t="s">
        <v>666</v>
      </c>
      <c r="G444" s="54"/>
      <c r="H444" s="54"/>
    </row>
    <row r="445" spans="1:8" s="14" customFormat="1" ht="63">
      <c r="A445" s="46" t="s">
        <v>681</v>
      </c>
      <c r="B445" s="46" t="s">
        <v>682</v>
      </c>
      <c r="C445" s="6" t="s">
        <v>657</v>
      </c>
      <c r="D445" s="88">
        <v>1164.98</v>
      </c>
      <c r="E445" s="59">
        <f>181.54488+181.54488+484.11924</f>
        <v>847.20900000000006</v>
      </c>
      <c r="F445" s="46" t="s">
        <v>533</v>
      </c>
      <c r="G445" s="54"/>
      <c r="H445" s="54"/>
    </row>
    <row r="446" spans="1:8" s="14" customFormat="1" ht="63">
      <c r="A446" s="46" t="s">
        <v>683</v>
      </c>
      <c r="B446" s="46" t="s">
        <v>684</v>
      </c>
      <c r="C446" s="6" t="s">
        <v>657</v>
      </c>
      <c r="D446" s="88">
        <v>1104.75</v>
      </c>
      <c r="E446" s="59">
        <f>180.76038+180.76038+482.02924</f>
        <v>843.55</v>
      </c>
      <c r="F446" s="46" t="s">
        <v>685</v>
      </c>
      <c r="G446" s="54"/>
      <c r="H446" s="54"/>
    </row>
    <row r="447" spans="1:8" s="14" customFormat="1" ht="63">
      <c r="A447" s="46" t="s">
        <v>686</v>
      </c>
      <c r="B447" s="46" t="s">
        <v>687</v>
      </c>
      <c r="C447" s="6" t="s">
        <v>657</v>
      </c>
      <c r="D447" s="88">
        <v>1273.21</v>
      </c>
      <c r="E447" s="59">
        <f>164.9628+164.9628+292.1238</f>
        <v>622.04939999999999</v>
      </c>
      <c r="F447" s="46" t="s">
        <v>688</v>
      </c>
      <c r="G447" s="54"/>
      <c r="H447" s="54"/>
    </row>
    <row r="448" spans="1:8" s="14" customFormat="1" ht="78.75">
      <c r="A448" s="46" t="s">
        <v>689</v>
      </c>
      <c r="B448" s="16" t="s">
        <v>690</v>
      </c>
      <c r="C448" s="6" t="s">
        <v>657</v>
      </c>
      <c r="D448" s="59">
        <v>1067.8699999999999</v>
      </c>
      <c r="E448" s="59">
        <f>153.44242+388.35686</f>
        <v>541.79927999999995</v>
      </c>
      <c r="F448" s="16" t="s">
        <v>691</v>
      </c>
      <c r="G448" s="54"/>
      <c r="H448" s="54"/>
    </row>
    <row r="449" spans="1:8" s="14" customFormat="1" ht="78.75">
      <c r="A449" s="46" t="s">
        <v>692</v>
      </c>
      <c r="B449" s="16" t="s">
        <v>693</v>
      </c>
      <c r="C449" s="6" t="s">
        <v>657</v>
      </c>
      <c r="D449" s="59">
        <v>662.34</v>
      </c>
      <c r="E449" s="59">
        <f>91.64399+91.64399+335.14302</f>
        <v>518.43100000000004</v>
      </c>
      <c r="F449" s="16" t="s">
        <v>694</v>
      </c>
      <c r="G449" s="54"/>
      <c r="H449" s="54"/>
    </row>
    <row r="450" spans="1:8" s="14" customFormat="1" ht="63">
      <c r="A450" s="46" t="s">
        <v>695</v>
      </c>
      <c r="B450" s="46" t="s">
        <v>696</v>
      </c>
      <c r="C450" s="6" t="s">
        <v>657</v>
      </c>
      <c r="D450" s="88">
        <v>1278.6199999999999</v>
      </c>
      <c r="E450" s="59">
        <f>265.26501+131.91849+690.1755</f>
        <v>1087.3589999999999</v>
      </c>
      <c r="F450" s="46" t="s">
        <v>294</v>
      </c>
      <c r="G450" s="54"/>
      <c r="H450" s="54"/>
    </row>
    <row r="451" spans="1:8" s="14" customFormat="1" ht="63">
      <c r="A451" s="46" t="s">
        <v>697</v>
      </c>
      <c r="B451" s="46" t="s">
        <v>698</v>
      </c>
      <c r="C451" s="6" t="s">
        <v>657</v>
      </c>
      <c r="D451" s="88">
        <v>1273.21</v>
      </c>
      <c r="E451" s="59">
        <f>198.41658+198.41658+529.11084</f>
        <v>925.94400000000007</v>
      </c>
      <c r="F451" s="46" t="s">
        <v>685</v>
      </c>
      <c r="G451" s="54"/>
      <c r="H451" s="54"/>
    </row>
    <row r="452" spans="1:8" s="14" customFormat="1" ht="78.75">
      <c r="A452" s="46" t="s">
        <v>699</v>
      </c>
      <c r="B452" s="46" t="s">
        <v>700</v>
      </c>
      <c r="C452" s="6" t="s">
        <v>657</v>
      </c>
      <c r="D452" s="88">
        <v>674.28</v>
      </c>
      <c r="E452" s="59">
        <f>113.0313+415.4377</f>
        <v>528.46900000000005</v>
      </c>
      <c r="F452" s="46" t="s">
        <v>661</v>
      </c>
      <c r="G452" s="54"/>
      <c r="H452" s="54"/>
    </row>
    <row r="453" spans="1:8" s="14" customFormat="1" ht="78.75">
      <c r="A453" s="46" t="s">
        <v>701</v>
      </c>
      <c r="B453" s="46" t="s">
        <v>702</v>
      </c>
      <c r="C453" s="6" t="s">
        <v>657</v>
      </c>
      <c r="D453" s="88">
        <v>650.14</v>
      </c>
      <c r="E453" s="59">
        <f>110.8434+110.843+343.1406</f>
        <v>564.827</v>
      </c>
      <c r="F453" s="46" t="s">
        <v>688</v>
      </c>
      <c r="G453" s="54"/>
      <c r="H453" s="54"/>
    </row>
    <row r="454" spans="1:8" s="14" customFormat="1" ht="63">
      <c r="A454" s="46" t="s">
        <v>703</v>
      </c>
      <c r="B454" s="46" t="s">
        <v>704</v>
      </c>
      <c r="C454" s="6" t="s">
        <v>657</v>
      </c>
      <c r="D454" s="88">
        <v>998.77</v>
      </c>
      <c r="E454" s="59">
        <f>120.40326+178.14114+470.7213</f>
        <v>769.26569999999992</v>
      </c>
      <c r="F454" s="46" t="s">
        <v>294</v>
      </c>
      <c r="G454" s="141"/>
      <c r="H454" s="141"/>
    </row>
    <row r="455" spans="1:8">
      <c r="A455" s="238" t="s">
        <v>225</v>
      </c>
      <c r="B455" s="238"/>
      <c r="C455" s="238"/>
      <c r="D455" s="238"/>
      <c r="E455" s="238"/>
      <c r="F455" s="134"/>
    </row>
    <row r="456" spans="1:8" s="55" customFormat="1">
      <c r="A456" s="227" t="s">
        <v>0</v>
      </c>
      <c r="B456" s="227" t="s">
        <v>1</v>
      </c>
      <c r="C456" s="227" t="s">
        <v>270</v>
      </c>
      <c r="D456" s="240" t="s">
        <v>271</v>
      </c>
      <c r="E456" s="240"/>
      <c r="F456" s="227" t="s">
        <v>2</v>
      </c>
      <c r="G456" s="142"/>
      <c r="H456" s="142"/>
    </row>
    <row r="457" spans="1:8" s="55" customFormat="1">
      <c r="A457" s="227"/>
      <c r="B457" s="227"/>
      <c r="C457" s="227"/>
      <c r="D457" s="39" t="s">
        <v>272</v>
      </c>
      <c r="E457" s="39" t="s">
        <v>68</v>
      </c>
      <c r="F457" s="227"/>
      <c r="G457" s="142"/>
      <c r="H457" s="142"/>
    </row>
    <row r="458" spans="1:8" s="55" customFormat="1" ht="78.75">
      <c r="A458" s="56" t="s">
        <v>705</v>
      </c>
      <c r="B458" s="57" t="s">
        <v>706</v>
      </c>
      <c r="C458" s="57" t="s">
        <v>706</v>
      </c>
      <c r="D458" s="122">
        <v>38.841999999999999</v>
      </c>
      <c r="E458" s="59">
        <v>38.841999999999999</v>
      </c>
      <c r="F458" s="56" t="s">
        <v>707</v>
      </c>
      <c r="G458" s="142"/>
      <c r="H458" s="142"/>
    </row>
    <row r="459" spans="1:8" s="55" customFormat="1" ht="78.75">
      <c r="A459" s="56" t="s">
        <v>705</v>
      </c>
      <c r="B459" s="58" t="s">
        <v>708</v>
      </c>
      <c r="C459" s="58" t="s">
        <v>708</v>
      </c>
      <c r="D459" s="122">
        <f>38.842+11.514</f>
        <v>50.355999999999995</v>
      </c>
      <c r="E459" s="59"/>
      <c r="F459" s="56"/>
      <c r="G459" s="142"/>
      <c r="H459" s="142"/>
    </row>
    <row r="460" spans="1:8" s="55" customFormat="1" ht="63">
      <c r="A460" s="56" t="s">
        <v>705</v>
      </c>
      <c r="B460" s="58" t="s">
        <v>709</v>
      </c>
      <c r="C460" s="58" t="s">
        <v>709</v>
      </c>
      <c r="D460" s="122">
        <v>28.135000000000002</v>
      </c>
      <c r="E460" s="59">
        <v>28.135000000000002</v>
      </c>
      <c r="F460" s="56" t="s">
        <v>707</v>
      </c>
      <c r="G460" s="142"/>
      <c r="H460" s="142"/>
    </row>
    <row r="461" spans="1:8" s="55" customFormat="1" ht="63">
      <c r="A461" s="56" t="s">
        <v>705</v>
      </c>
      <c r="B461" s="58" t="s">
        <v>710</v>
      </c>
      <c r="C461" s="58" t="s">
        <v>710</v>
      </c>
      <c r="D461" s="122">
        <v>11.765000000000001</v>
      </c>
      <c r="E461" s="59">
        <v>11.765000000000001</v>
      </c>
      <c r="F461" s="56" t="s">
        <v>707</v>
      </c>
      <c r="G461" s="142"/>
      <c r="H461" s="142"/>
    </row>
    <row r="462" spans="1:8" s="55" customFormat="1" ht="78.75">
      <c r="A462" s="56" t="s">
        <v>705</v>
      </c>
      <c r="B462" s="58" t="s">
        <v>711</v>
      </c>
      <c r="C462" s="58" t="s">
        <v>711</v>
      </c>
      <c r="D462" s="122">
        <v>42.216999999999999</v>
      </c>
      <c r="E462" s="59">
        <v>42.216999999999999</v>
      </c>
      <c r="F462" s="56" t="s">
        <v>707</v>
      </c>
      <c r="G462" s="142"/>
      <c r="H462" s="142"/>
    </row>
    <row r="463" spans="1:8" s="55" customFormat="1" ht="63">
      <c r="A463" s="56" t="s">
        <v>705</v>
      </c>
      <c r="B463" s="58" t="s">
        <v>712</v>
      </c>
      <c r="C463" s="58" t="s">
        <v>712</v>
      </c>
      <c r="D463" s="122">
        <v>16.995999999999999</v>
      </c>
      <c r="E463" s="59">
        <v>16.995999999999999</v>
      </c>
      <c r="F463" s="56" t="s">
        <v>707</v>
      </c>
      <c r="G463" s="142"/>
      <c r="H463" s="142"/>
    </row>
    <row r="464" spans="1:8" s="55" customFormat="1" ht="126">
      <c r="A464" s="56" t="s">
        <v>705</v>
      </c>
      <c r="B464" s="56" t="s">
        <v>713</v>
      </c>
      <c r="C464" s="56" t="s">
        <v>713</v>
      </c>
      <c r="D464" s="122">
        <v>199.3</v>
      </c>
      <c r="E464" s="59"/>
      <c r="F464" s="56"/>
      <c r="G464" s="142"/>
      <c r="H464" s="142"/>
    </row>
    <row r="465" spans="1:247" s="55" customFormat="1" ht="63">
      <c r="A465" s="56" t="s">
        <v>705</v>
      </c>
      <c r="B465" s="56" t="s">
        <v>714</v>
      </c>
      <c r="C465" s="56" t="s">
        <v>714</v>
      </c>
      <c r="D465" s="122">
        <v>94.813999999999993</v>
      </c>
      <c r="E465" s="59"/>
      <c r="F465" s="56"/>
      <c r="G465" s="142"/>
      <c r="H465" s="142"/>
    </row>
    <row r="466" spans="1:247" s="55" customFormat="1" ht="63">
      <c r="A466" s="56" t="s">
        <v>705</v>
      </c>
      <c r="B466" s="56" t="s">
        <v>715</v>
      </c>
      <c r="C466" s="56" t="s">
        <v>715</v>
      </c>
      <c r="D466" s="59">
        <v>12.521000000000001</v>
      </c>
      <c r="E466" s="59">
        <v>12.521000000000001</v>
      </c>
      <c r="F466" s="56"/>
      <c r="G466" s="142"/>
      <c r="H466" s="142"/>
    </row>
    <row r="467" spans="1:247" s="55" customFormat="1" ht="63">
      <c r="A467" s="56" t="s">
        <v>705</v>
      </c>
      <c r="B467" s="56" t="s">
        <v>716</v>
      </c>
      <c r="C467" s="56" t="s">
        <v>716</v>
      </c>
      <c r="D467" s="59">
        <v>256.46300000000002</v>
      </c>
      <c r="E467" s="59"/>
      <c r="F467" s="56"/>
      <c r="G467" s="142"/>
      <c r="H467" s="142"/>
    </row>
    <row r="468" spans="1:247" s="55" customFormat="1" ht="63">
      <c r="A468" s="56" t="s">
        <v>705</v>
      </c>
      <c r="B468" s="56" t="s">
        <v>717</v>
      </c>
      <c r="C468" s="56" t="s">
        <v>717</v>
      </c>
      <c r="D468" s="59">
        <v>240</v>
      </c>
      <c r="E468" s="59"/>
      <c r="F468" s="56"/>
      <c r="G468" s="142"/>
      <c r="H468" s="142"/>
    </row>
    <row r="469" spans="1:247" s="55" customFormat="1" ht="94.5">
      <c r="A469" s="56" t="s">
        <v>705</v>
      </c>
      <c r="B469" s="56" t="s">
        <v>718</v>
      </c>
      <c r="C469" s="56" t="s">
        <v>718</v>
      </c>
      <c r="D469" s="59">
        <v>79.066000000000003</v>
      </c>
      <c r="E469" s="59">
        <v>79.066000000000003</v>
      </c>
      <c r="F469" s="56" t="s">
        <v>707</v>
      </c>
      <c r="G469" s="142"/>
      <c r="H469" s="142"/>
    </row>
    <row r="470" spans="1:247" s="55" customFormat="1" ht="63">
      <c r="A470" s="56" t="s">
        <v>705</v>
      </c>
      <c r="B470" s="56" t="s">
        <v>719</v>
      </c>
      <c r="C470" s="56" t="s">
        <v>719</v>
      </c>
      <c r="D470" s="59">
        <f>80+40</f>
        <v>120</v>
      </c>
      <c r="E470" s="59">
        <v>120</v>
      </c>
      <c r="F470" s="56" t="s">
        <v>720</v>
      </c>
      <c r="G470" s="142"/>
      <c r="H470" s="142"/>
    </row>
    <row r="471" spans="1:247" s="55" customFormat="1" ht="47.25">
      <c r="A471" s="56" t="s">
        <v>705</v>
      </c>
      <c r="B471" s="56" t="s">
        <v>721</v>
      </c>
      <c r="C471" s="56" t="s">
        <v>721</v>
      </c>
      <c r="D471" s="59">
        <f>120+60</f>
        <v>180</v>
      </c>
      <c r="E471" s="59"/>
      <c r="F471" s="56"/>
      <c r="G471" s="142"/>
      <c r="H471" s="142"/>
    </row>
    <row r="472" spans="1:247" s="55" customFormat="1" ht="78.75">
      <c r="A472" s="56" t="s">
        <v>705</v>
      </c>
      <c r="B472" s="56" t="s">
        <v>722</v>
      </c>
      <c r="C472" s="56" t="s">
        <v>722</v>
      </c>
      <c r="D472" s="59">
        <f>190+5</f>
        <v>195</v>
      </c>
      <c r="E472" s="59"/>
      <c r="F472" s="56"/>
      <c r="G472" s="142"/>
      <c r="H472" s="142"/>
    </row>
    <row r="473" spans="1:247">
      <c r="A473" s="226" t="s">
        <v>262</v>
      </c>
      <c r="B473" s="226"/>
      <c r="C473" s="226"/>
      <c r="D473" s="226"/>
      <c r="E473" s="226"/>
      <c r="F473" s="134"/>
    </row>
    <row r="474" spans="1:247" s="14" customFormat="1">
      <c r="A474" s="239" t="s">
        <v>227</v>
      </c>
      <c r="B474" s="239" t="s">
        <v>723</v>
      </c>
      <c r="C474" s="5" t="s">
        <v>724</v>
      </c>
      <c r="D474" s="123">
        <v>1.6160000000000001</v>
      </c>
      <c r="E474" s="123">
        <v>1.6160000000000001</v>
      </c>
      <c r="F474" s="5" t="s">
        <v>725</v>
      </c>
      <c r="G474" s="143"/>
      <c r="H474" s="143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  <c r="AA474" s="90"/>
      <c r="AB474" s="90"/>
      <c r="AC474" s="90"/>
      <c r="AD474" s="90"/>
      <c r="AE474" s="90"/>
      <c r="AF474" s="90"/>
      <c r="AG474" s="90"/>
      <c r="AH474" s="90"/>
      <c r="AI474" s="90"/>
      <c r="AJ474" s="90"/>
      <c r="AK474" s="90"/>
      <c r="AL474" s="90"/>
      <c r="AM474" s="90"/>
      <c r="AN474" s="90"/>
      <c r="AO474" s="90"/>
      <c r="AP474" s="90"/>
      <c r="AQ474" s="90"/>
      <c r="AR474" s="90"/>
      <c r="AS474" s="90"/>
      <c r="AT474" s="90"/>
      <c r="AU474" s="90"/>
      <c r="AV474" s="90"/>
      <c r="AW474" s="90"/>
      <c r="AX474" s="90"/>
      <c r="AY474" s="90"/>
      <c r="AZ474" s="90"/>
      <c r="BA474" s="90"/>
      <c r="BB474" s="90"/>
      <c r="BC474" s="90"/>
      <c r="BD474" s="90"/>
      <c r="BE474" s="90"/>
      <c r="BF474" s="90"/>
      <c r="BG474" s="90"/>
      <c r="BH474" s="90"/>
      <c r="BI474" s="90"/>
      <c r="BJ474" s="90"/>
      <c r="BK474" s="90"/>
      <c r="BL474" s="90"/>
      <c r="BM474" s="90"/>
      <c r="BN474" s="90"/>
      <c r="BO474" s="90"/>
      <c r="BP474" s="90"/>
      <c r="BQ474" s="90"/>
      <c r="BR474" s="90"/>
      <c r="BS474" s="90"/>
      <c r="BT474" s="90"/>
      <c r="BU474" s="90"/>
      <c r="BV474" s="90"/>
      <c r="BW474" s="90"/>
      <c r="BX474" s="90"/>
      <c r="BY474" s="90"/>
      <c r="BZ474" s="90"/>
      <c r="CA474" s="90"/>
      <c r="CB474" s="90"/>
      <c r="CC474" s="90"/>
      <c r="CD474" s="90"/>
      <c r="CE474" s="90"/>
      <c r="CF474" s="90"/>
      <c r="CG474" s="90"/>
      <c r="CH474" s="90"/>
      <c r="CI474" s="90"/>
      <c r="CJ474" s="90"/>
      <c r="CK474" s="90"/>
      <c r="CL474" s="90"/>
      <c r="CM474" s="90"/>
      <c r="CN474" s="90"/>
      <c r="CO474" s="90"/>
      <c r="CP474" s="90"/>
      <c r="CQ474" s="90"/>
      <c r="CR474" s="90"/>
      <c r="CS474" s="90"/>
      <c r="CT474" s="90"/>
      <c r="CU474" s="90"/>
      <c r="CV474" s="90"/>
      <c r="CW474" s="90"/>
      <c r="CX474" s="90"/>
      <c r="CY474" s="90"/>
      <c r="CZ474" s="90"/>
      <c r="DA474" s="90"/>
      <c r="DB474" s="90"/>
      <c r="DC474" s="90"/>
      <c r="DD474" s="90"/>
      <c r="DE474" s="90"/>
      <c r="DF474" s="90"/>
      <c r="DG474" s="90"/>
      <c r="DH474" s="90"/>
      <c r="DI474" s="90"/>
      <c r="DJ474" s="90"/>
      <c r="DK474" s="90"/>
      <c r="DL474" s="90"/>
      <c r="DM474" s="90"/>
      <c r="DN474" s="90"/>
      <c r="DO474" s="90"/>
      <c r="DP474" s="90"/>
      <c r="DQ474" s="90"/>
      <c r="DR474" s="90"/>
      <c r="DS474" s="90"/>
      <c r="DT474" s="90"/>
      <c r="DU474" s="90"/>
      <c r="DV474" s="90"/>
      <c r="DW474" s="90"/>
      <c r="DX474" s="90"/>
      <c r="DY474" s="90"/>
      <c r="DZ474" s="90"/>
      <c r="EA474" s="90"/>
      <c r="EB474" s="90"/>
      <c r="EC474" s="90"/>
      <c r="ED474" s="90"/>
      <c r="EE474" s="90"/>
      <c r="EF474" s="90"/>
      <c r="EG474" s="90"/>
      <c r="EH474" s="90"/>
      <c r="EI474" s="90"/>
      <c r="EJ474" s="90"/>
      <c r="EK474" s="90"/>
      <c r="EL474" s="90"/>
      <c r="EM474" s="90"/>
      <c r="EN474" s="90"/>
      <c r="EO474" s="90"/>
      <c r="EP474" s="90"/>
      <c r="EQ474" s="90"/>
      <c r="ER474" s="90"/>
      <c r="ES474" s="90"/>
      <c r="ET474" s="90"/>
      <c r="EU474" s="90"/>
      <c r="EV474" s="90"/>
      <c r="EW474" s="90"/>
      <c r="EX474" s="90"/>
      <c r="EY474" s="90"/>
      <c r="EZ474" s="90"/>
      <c r="FA474" s="90"/>
      <c r="FB474" s="90"/>
      <c r="FC474" s="90"/>
      <c r="FD474" s="90"/>
      <c r="FE474" s="90"/>
      <c r="FF474" s="90"/>
      <c r="FG474" s="90"/>
      <c r="FH474" s="90"/>
      <c r="FI474" s="90"/>
      <c r="FJ474" s="90"/>
      <c r="FK474" s="90"/>
      <c r="FL474" s="90"/>
      <c r="FM474" s="90"/>
      <c r="FN474" s="90"/>
      <c r="FO474" s="90"/>
      <c r="FP474" s="90"/>
      <c r="FQ474" s="90"/>
      <c r="FR474" s="90"/>
      <c r="FS474" s="90"/>
      <c r="FT474" s="90"/>
      <c r="FU474" s="90"/>
      <c r="FV474" s="90"/>
      <c r="FW474" s="90"/>
      <c r="FX474" s="90"/>
      <c r="FY474" s="90"/>
      <c r="FZ474" s="90"/>
      <c r="GA474" s="90"/>
      <c r="GB474" s="90"/>
      <c r="GC474" s="90"/>
      <c r="GD474" s="90"/>
      <c r="GE474" s="90"/>
      <c r="GF474" s="90"/>
      <c r="GG474" s="90"/>
      <c r="GH474" s="90"/>
      <c r="GI474" s="90"/>
      <c r="GJ474" s="90"/>
      <c r="GK474" s="90"/>
      <c r="GL474" s="90"/>
      <c r="GM474" s="90"/>
      <c r="GN474" s="90"/>
      <c r="GO474" s="90"/>
      <c r="GP474" s="90"/>
      <c r="GQ474" s="90"/>
      <c r="GR474" s="90"/>
      <c r="GS474" s="90"/>
      <c r="GT474" s="90"/>
      <c r="GU474" s="90"/>
      <c r="GV474" s="90"/>
      <c r="GW474" s="90"/>
      <c r="GX474" s="90"/>
      <c r="GY474" s="90"/>
      <c r="GZ474" s="90"/>
      <c r="HA474" s="90"/>
      <c r="HB474" s="90"/>
      <c r="HC474" s="90"/>
      <c r="HD474" s="90"/>
      <c r="HE474" s="90"/>
      <c r="HF474" s="90"/>
      <c r="HG474" s="90"/>
      <c r="HH474" s="90"/>
      <c r="HI474" s="90"/>
      <c r="HJ474" s="90"/>
      <c r="HK474" s="90"/>
      <c r="HL474" s="90"/>
      <c r="HM474" s="90"/>
      <c r="HN474" s="90"/>
      <c r="HO474" s="90"/>
      <c r="HP474" s="90"/>
      <c r="HQ474" s="90"/>
      <c r="HR474" s="90"/>
      <c r="HS474" s="90"/>
      <c r="HT474" s="90"/>
      <c r="HU474" s="90"/>
      <c r="HV474" s="90"/>
      <c r="HW474" s="90"/>
      <c r="HX474" s="90"/>
      <c r="HY474" s="90"/>
      <c r="HZ474" s="90"/>
      <c r="IA474" s="90"/>
      <c r="IB474" s="90"/>
      <c r="IC474" s="90"/>
      <c r="ID474" s="90"/>
      <c r="IE474" s="90"/>
      <c r="IF474" s="90"/>
      <c r="IG474" s="90"/>
      <c r="IH474" s="90"/>
      <c r="II474" s="90"/>
      <c r="IJ474" s="90"/>
      <c r="IK474" s="90"/>
      <c r="IL474" s="90"/>
      <c r="IM474" s="90"/>
    </row>
    <row r="475" spans="1:247" s="14" customFormat="1">
      <c r="A475" s="239"/>
      <c r="B475" s="239"/>
      <c r="C475" s="5" t="s">
        <v>726</v>
      </c>
      <c r="D475" s="123">
        <v>94.384</v>
      </c>
      <c r="E475" s="123">
        <v>94.384</v>
      </c>
      <c r="F475" s="24" t="s">
        <v>226</v>
      </c>
      <c r="G475" s="143"/>
      <c r="H475" s="143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  <c r="AA475" s="90"/>
      <c r="AB475" s="90"/>
      <c r="AC475" s="90"/>
      <c r="AD475" s="90"/>
      <c r="AE475" s="90"/>
      <c r="AF475" s="90"/>
      <c r="AG475" s="90"/>
      <c r="AH475" s="90"/>
      <c r="AI475" s="90"/>
      <c r="AJ475" s="90"/>
      <c r="AK475" s="90"/>
      <c r="AL475" s="90"/>
      <c r="AM475" s="90"/>
      <c r="AN475" s="90"/>
      <c r="AO475" s="90"/>
      <c r="AP475" s="90"/>
      <c r="AQ475" s="90"/>
      <c r="AR475" s="90"/>
      <c r="AS475" s="90"/>
      <c r="AT475" s="90"/>
      <c r="AU475" s="90"/>
      <c r="AV475" s="90"/>
      <c r="AW475" s="90"/>
      <c r="AX475" s="90"/>
      <c r="AY475" s="90"/>
      <c r="AZ475" s="90"/>
      <c r="BA475" s="90"/>
      <c r="BB475" s="90"/>
      <c r="BC475" s="90"/>
      <c r="BD475" s="90"/>
      <c r="BE475" s="90"/>
      <c r="BF475" s="90"/>
      <c r="BG475" s="90"/>
      <c r="BH475" s="90"/>
      <c r="BI475" s="90"/>
      <c r="BJ475" s="90"/>
      <c r="BK475" s="90"/>
      <c r="BL475" s="90"/>
      <c r="BM475" s="90"/>
      <c r="BN475" s="90"/>
      <c r="BO475" s="90"/>
      <c r="BP475" s="90"/>
      <c r="BQ475" s="90"/>
      <c r="BR475" s="90"/>
      <c r="BS475" s="90"/>
      <c r="BT475" s="90"/>
      <c r="BU475" s="90"/>
      <c r="BV475" s="90"/>
      <c r="BW475" s="90"/>
      <c r="BX475" s="90"/>
      <c r="BY475" s="90"/>
      <c r="BZ475" s="90"/>
      <c r="CA475" s="90"/>
      <c r="CB475" s="90"/>
      <c r="CC475" s="90"/>
      <c r="CD475" s="90"/>
      <c r="CE475" s="90"/>
      <c r="CF475" s="90"/>
      <c r="CG475" s="90"/>
      <c r="CH475" s="90"/>
      <c r="CI475" s="90"/>
      <c r="CJ475" s="90"/>
      <c r="CK475" s="90"/>
      <c r="CL475" s="90"/>
      <c r="CM475" s="90"/>
      <c r="CN475" s="90"/>
      <c r="CO475" s="90"/>
      <c r="CP475" s="90"/>
      <c r="CQ475" s="90"/>
      <c r="CR475" s="90"/>
      <c r="CS475" s="90"/>
      <c r="CT475" s="90"/>
      <c r="CU475" s="90"/>
      <c r="CV475" s="90"/>
      <c r="CW475" s="90"/>
      <c r="CX475" s="90"/>
      <c r="CY475" s="90"/>
      <c r="CZ475" s="90"/>
      <c r="DA475" s="90"/>
      <c r="DB475" s="90"/>
      <c r="DC475" s="90"/>
      <c r="DD475" s="90"/>
      <c r="DE475" s="90"/>
      <c r="DF475" s="90"/>
      <c r="DG475" s="90"/>
      <c r="DH475" s="90"/>
      <c r="DI475" s="90"/>
      <c r="DJ475" s="90"/>
      <c r="DK475" s="90"/>
      <c r="DL475" s="90"/>
      <c r="DM475" s="90"/>
      <c r="DN475" s="90"/>
      <c r="DO475" s="90"/>
      <c r="DP475" s="90"/>
      <c r="DQ475" s="90"/>
      <c r="DR475" s="90"/>
      <c r="DS475" s="90"/>
      <c r="DT475" s="90"/>
      <c r="DU475" s="90"/>
      <c r="DV475" s="90"/>
      <c r="DW475" s="90"/>
      <c r="DX475" s="90"/>
      <c r="DY475" s="90"/>
      <c r="DZ475" s="90"/>
      <c r="EA475" s="90"/>
      <c r="EB475" s="90"/>
      <c r="EC475" s="90"/>
      <c r="ED475" s="90"/>
      <c r="EE475" s="90"/>
      <c r="EF475" s="90"/>
      <c r="EG475" s="90"/>
      <c r="EH475" s="90"/>
      <c r="EI475" s="90"/>
      <c r="EJ475" s="90"/>
      <c r="EK475" s="90"/>
      <c r="EL475" s="90"/>
      <c r="EM475" s="90"/>
      <c r="EN475" s="90"/>
      <c r="EO475" s="90"/>
      <c r="EP475" s="90"/>
      <c r="EQ475" s="90"/>
      <c r="ER475" s="90"/>
      <c r="ES475" s="90"/>
      <c r="ET475" s="90"/>
      <c r="EU475" s="90"/>
      <c r="EV475" s="90"/>
      <c r="EW475" s="90"/>
      <c r="EX475" s="90"/>
      <c r="EY475" s="90"/>
      <c r="EZ475" s="90"/>
      <c r="FA475" s="90"/>
      <c r="FB475" s="90"/>
      <c r="FC475" s="90"/>
      <c r="FD475" s="90"/>
      <c r="FE475" s="90"/>
      <c r="FF475" s="90"/>
      <c r="FG475" s="90"/>
      <c r="FH475" s="90"/>
      <c r="FI475" s="90"/>
      <c r="FJ475" s="90"/>
      <c r="FK475" s="90"/>
      <c r="FL475" s="90"/>
      <c r="FM475" s="90"/>
      <c r="FN475" s="90"/>
      <c r="FO475" s="90"/>
      <c r="FP475" s="90"/>
      <c r="FQ475" s="90"/>
      <c r="FR475" s="90"/>
      <c r="FS475" s="90"/>
      <c r="FT475" s="90"/>
      <c r="FU475" s="90"/>
      <c r="FV475" s="90"/>
      <c r="FW475" s="90"/>
      <c r="FX475" s="90"/>
      <c r="FY475" s="90"/>
      <c r="FZ475" s="90"/>
      <c r="GA475" s="90"/>
      <c r="GB475" s="90"/>
      <c r="GC475" s="90"/>
      <c r="GD475" s="90"/>
      <c r="GE475" s="90"/>
      <c r="GF475" s="90"/>
      <c r="GG475" s="90"/>
      <c r="GH475" s="90"/>
      <c r="GI475" s="90"/>
      <c r="GJ475" s="90"/>
      <c r="GK475" s="90"/>
      <c r="GL475" s="90"/>
      <c r="GM475" s="90"/>
      <c r="GN475" s="90"/>
      <c r="GO475" s="90"/>
      <c r="GP475" s="90"/>
      <c r="GQ475" s="90"/>
      <c r="GR475" s="90"/>
      <c r="GS475" s="90"/>
      <c r="GT475" s="90"/>
      <c r="GU475" s="90"/>
      <c r="GV475" s="90"/>
      <c r="GW475" s="90"/>
      <c r="GX475" s="90"/>
      <c r="GY475" s="90"/>
      <c r="GZ475" s="90"/>
      <c r="HA475" s="90"/>
      <c r="HB475" s="90"/>
      <c r="HC475" s="90"/>
      <c r="HD475" s="90"/>
      <c r="HE475" s="90"/>
      <c r="HF475" s="90"/>
      <c r="HG475" s="90"/>
      <c r="HH475" s="90"/>
      <c r="HI475" s="90"/>
      <c r="HJ475" s="90"/>
      <c r="HK475" s="90"/>
      <c r="HL475" s="90"/>
      <c r="HM475" s="90"/>
      <c r="HN475" s="90"/>
      <c r="HO475" s="90"/>
      <c r="HP475" s="90"/>
      <c r="HQ475" s="90"/>
      <c r="HR475" s="90"/>
      <c r="HS475" s="90"/>
      <c r="HT475" s="90"/>
      <c r="HU475" s="90"/>
      <c r="HV475" s="90"/>
      <c r="HW475" s="90"/>
      <c r="HX475" s="90"/>
      <c r="HY475" s="90"/>
      <c r="HZ475" s="90"/>
      <c r="IA475" s="90"/>
      <c r="IB475" s="90"/>
      <c r="IC475" s="90"/>
      <c r="ID475" s="90"/>
      <c r="IE475" s="90"/>
      <c r="IF475" s="90"/>
      <c r="IG475" s="90"/>
      <c r="IH475" s="90"/>
      <c r="II475" s="90"/>
      <c r="IJ475" s="90"/>
      <c r="IK475" s="90"/>
      <c r="IL475" s="90"/>
      <c r="IM475" s="90"/>
    </row>
    <row r="476" spans="1:247" s="14" customFormat="1" ht="47.25">
      <c r="A476" s="5" t="s">
        <v>727</v>
      </c>
      <c r="B476" s="5" t="s">
        <v>728</v>
      </c>
      <c r="C476" s="5" t="s">
        <v>729</v>
      </c>
      <c r="D476" s="123">
        <v>22.300999999999998</v>
      </c>
      <c r="E476" s="123">
        <v>22.300999999999998</v>
      </c>
      <c r="F476" s="5" t="s">
        <v>725</v>
      </c>
      <c r="G476" s="143"/>
      <c r="H476" s="143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  <c r="AA476" s="90"/>
      <c r="AB476" s="90"/>
      <c r="AC476" s="90"/>
      <c r="AD476" s="90"/>
      <c r="AE476" s="90"/>
      <c r="AF476" s="90"/>
      <c r="AG476" s="90"/>
      <c r="AH476" s="90"/>
      <c r="AI476" s="90"/>
      <c r="AJ476" s="90"/>
      <c r="AK476" s="90"/>
      <c r="AL476" s="90"/>
      <c r="AM476" s="90"/>
      <c r="AN476" s="90"/>
      <c r="AO476" s="90"/>
      <c r="AP476" s="90"/>
      <c r="AQ476" s="90"/>
      <c r="AR476" s="90"/>
      <c r="AS476" s="90"/>
      <c r="AT476" s="90"/>
      <c r="AU476" s="90"/>
      <c r="AV476" s="90"/>
      <c r="AW476" s="90"/>
      <c r="AX476" s="90"/>
      <c r="AY476" s="90"/>
      <c r="AZ476" s="90"/>
      <c r="BA476" s="90"/>
      <c r="BB476" s="90"/>
      <c r="BC476" s="90"/>
      <c r="BD476" s="90"/>
      <c r="BE476" s="90"/>
      <c r="BF476" s="90"/>
      <c r="BG476" s="90"/>
      <c r="BH476" s="90"/>
      <c r="BI476" s="90"/>
      <c r="BJ476" s="90"/>
      <c r="BK476" s="90"/>
      <c r="BL476" s="90"/>
      <c r="BM476" s="90"/>
      <c r="BN476" s="90"/>
      <c r="BO476" s="90"/>
      <c r="BP476" s="90"/>
      <c r="BQ476" s="90"/>
      <c r="BR476" s="90"/>
      <c r="BS476" s="90"/>
      <c r="BT476" s="90"/>
      <c r="BU476" s="90"/>
      <c r="BV476" s="90"/>
      <c r="BW476" s="90"/>
      <c r="BX476" s="90"/>
      <c r="BY476" s="90"/>
      <c r="BZ476" s="90"/>
      <c r="CA476" s="90"/>
      <c r="CB476" s="90"/>
      <c r="CC476" s="90"/>
      <c r="CD476" s="90"/>
      <c r="CE476" s="90"/>
      <c r="CF476" s="90"/>
      <c r="CG476" s="90"/>
      <c r="CH476" s="90"/>
      <c r="CI476" s="90"/>
      <c r="CJ476" s="90"/>
      <c r="CK476" s="90"/>
      <c r="CL476" s="90"/>
      <c r="CM476" s="90"/>
      <c r="CN476" s="90"/>
      <c r="CO476" s="90"/>
      <c r="CP476" s="90"/>
      <c r="CQ476" s="90"/>
      <c r="CR476" s="90"/>
      <c r="CS476" s="90"/>
      <c r="CT476" s="90"/>
      <c r="CU476" s="90"/>
      <c r="CV476" s="90"/>
      <c r="CW476" s="90"/>
      <c r="CX476" s="90"/>
      <c r="CY476" s="90"/>
      <c r="CZ476" s="90"/>
      <c r="DA476" s="90"/>
      <c r="DB476" s="90"/>
      <c r="DC476" s="90"/>
      <c r="DD476" s="90"/>
      <c r="DE476" s="90"/>
      <c r="DF476" s="90"/>
      <c r="DG476" s="90"/>
      <c r="DH476" s="90"/>
      <c r="DI476" s="90"/>
      <c r="DJ476" s="90"/>
      <c r="DK476" s="90"/>
      <c r="DL476" s="90"/>
      <c r="DM476" s="90"/>
      <c r="DN476" s="90"/>
      <c r="DO476" s="90"/>
      <c r="DP476" s="90"/>
      <c r="DQ476" s="90"/>
      <c r="DR476" s="90"/>
      <c r="DS476" s="90"/>
      <c r="DT476" s="90"/>
      <c r="DU476" s="90"/>
      <c r="DV476" s="90"/>
      <c r="DW476" s="90"/>
      <c r="DX476" s="90"/>
      <c r="DY476" s="90"/>
      <c r="DZ476" s="90"/>
      <c r="EA476" s="90"/>
      <c r="EB476" s="90"/>
      <c r="EC476" s="90"/>
      <c r="ED476" s="90"/>
      <c r="EE476" s="90"/>
      <c r="EF476" s="90"/>
      <c r="EG476" s="90"/>
      <c r="EH476" s="90"/>
      <c r="EI476" s="90"/>
      <c r="EJ476" s="90"/>
      <c r="EK476" s="90"/>
      <c r="EL476" s="90"/>
      <c r="EM476" s="90"/>
      <c r="EN476" s="90"/>
      <c r="EO476" s="90"/>
      <c r="EP476" s="90"/>
      <c r="EQ476" s="90"/>
      <c r="ER476" s="90"/>
      <c r="ES476" s="90"/>
      <c r="ET476" s="90"/>
      <c r="EU476" s="90"/>
      <c r="EV476" s="90"/>
      <c r="EW476" s="90"/>
      <c r="EX476" s="90"/>
      <c r="EY476" s="90"/>
      <c r="EZ476" s="90"/>
      <c r="FA476" s="90"/>
      <c r="FB476" s="90"/>
      <c r="FC476" s="90"/>
      <c r="FD476" s="90"/>
      <c r="FE476" s="90"/>
      <c r="FF476" s="90"/>
      <c r="FG476" s="90"/>
      <c r="FH476" s="90"/>
      <c r="FI476" s="90"/>
      <c r="FJ476" s="90"/>
      <c r="FK476" s="90"/>
      <c r="FL476" s="90"/>
      <c r="FM476" s="90"/>
      <c r="FN476" s="90"/>
      <c r="FO476" s="90"/>
      <c r="FP476" s="90"/>
      <c r="FQ476" s="90"/>
      <c r="FR476" s="90"/>
      <c r="FS476" s="90"/>
      <c r="FT476" s="90"/>
      <c r="FU476" s="90"/>
      <c r="FV476" s="90"/>
      <c r="FW476" s="90"/>
      <c r="FX476" s="90"/>
      <c r="FY476" s="90"/>
      <c r="FZ476" s="90"/>
      <c r="GA476" s="90"/>
      <c r="GB476" s="90"/>
      <c r="GC476" s="90"/>
      <c r="GD476" s="90"/>
      <c r="GE476" s="90"/>
      <c r="GF476" s="90"/>
      <c r="GG476" s="90"/>
      <c r="GH476" s="90"/>
      <c r="GI476" s="90"/>
      <c r="GJ476" s="90"/>
      <c r="GK476" s="90"/>
      <c r="GL476" s="90"/>
      <c r="GM476" s="90"/>
      <c r="GN476" s="90"/>
      <c r="GO476" s="90"/>
      <c r="GP476" s="90"/>
      <c r="GQ476" s="90"/>
      <c r="GR476" s="90"/>
      <c r="GS476" s="90"/>
      <c r="GT476" s="90"/>
      <c r="GU476" s="90"/>
      <c r="GV476" s="90"/>
      <c r="GW476" s="90"/>
      <c r="GX476" s="90"/>
      <c r="GY476" s="90"/>
      <c r="GZ476" s="90"/>
      <c r="HA476" s="90"/>
      <c r="HB476" s="90"/>
      <c r="HC476" s="90"/>
      <c r="HD476" s="90"/>
      <c r="HE476" s="90"/>
      <c r="HF476" s="90"/>
      <c r="HG476" s="90"/>
      <c r="HH476" s="90"/>
      <c r="HI476" s="90"/>
      <c r="HJ476" s="90"/>
      <c r="HK476" s="90"/>
      <c r="HL476" s="90"/>
      <c r="HM476" s="90"/>
      <c r="HN476" s="90"/>
      <c r="HO476" s="90"/>
      <c r="HP476" s="90"/>
      <c r="HQ476" s="90"/>
      <c r="HR476" s="90"/>
      <c r="HS476" s="90"/>
      <c r="HT476" s="90"/>
      <c r="HU476" s="90"/>
      <c r="HV476" s="90"/>
      <c r="HW476" s="90"/>
      <c r="HX476" s="90"/>
      <c r="HY476" s="90"/>
      <c r="HZ476" s="90"/>
      <c r="IA476" s="90"/>
      <c r="IB476" s="90"/>
      <c r="IC476" s="90"/>
      <c r="ID476" s="90"/>
      <c r="IE476" s="90"/>
      <c r="IF476" s="90"/>
      <c r="IG476" s="90"/>
      <c r="IH476" s="90"/>
      <c r="II476" s="90"/>
      <c r="IJ476" s="90"/>
      <c r="IK476" s="90"/>
      <c r="IL476" s="90"/>
      <c r="IM476" s="90"/>
    </row>
    <row r="477" spans="1:247" s="14" customFormat="1" ht="47.25">
      <c r="A477" s="5"/>
      <c r="B477" s="5" t="s">
        <v>730</v>
      </c>
      <c r="C477" s="5" t="s">
        <v>731</v>
      </c>
      <c r="D477" s="123">
        <v>600</v>
      </c>
      <c r="E477" s="123">
        <v>49.246000000000002</v>
      </c>
      <c r="F477" s="24" t="s">
        <v>732</v>
      </c>
      <c r="G477" s="143"/>
      <c r="H477" s="143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  <c r="AA477" s="90"/>
      <c r="AB477" s="90"/>
      <c r="AC477" s="90"/>
      <c r="AD477" s="90"/>
      <c r="AE477" s="90"/>
      <c r="AF477" s="90"/>
      <c r="AG477" s="90"/>
      <c r="AH477" s="90"/>
      <c r="AI477" s="90"/>
      <c r="AJ477" s="90"/>
      <c r="AK477" s="90"/>
      <c r="AL477" s="90"/>
      <c r="AM477" s="90"/>
      <c r="AN477" s="90"/>
      <c r="AO477" s="90"/>
      <c r="AP477" s="90"/>
      <c r="AQ477" s="90"/>
      <c r="AR477" s="90"/>
      <c r="AS477" s="90"/>
      <c r="AT477" s="90"/>
      <c r="AU477" s="90"/>
      <c r="AV477" s="90"/>
      <c r="AW477" s="90"/>
      <c r="AX477" s="90"/>
      <c r="AY477" s="90"/>
      <c r="AZ477" s="90"/>
      <c r="BA477" s="90"/>
      <c r="BB477" s="90"/>
      <c r="BC477" s="90"/>
      <c r="BD477" s="90"/>
      <c r="BE477" s="90"/>
      <c r="BF477" s="90"/>
      <c r="BG477" s="90"/>
      <c r="BH477" s="90"/>
      <c r="BI477" s="90"/>
      <c r="BJ477" s="90"/>
      <c r="BK477" s="90"/>
      <c r="BL477" s="90"/>
      <c r="BM477" s="90"/>
      <c r="BN477" s="90"/>
      <c r="BO477" s="90"/>
      <c r="BP477" s="90"/>
      <c r="BQ477" s="90"/>
      <c r="BR477" s="90"/>
      <c r="BS477" s="90"/>
      <c r="BT477" s="90"/>
      <c r="BU477" s="90"/>
      <c r="BV477" s="90"/>
      <c r="BW477" s="90"/>
      <c r="BX477" s="90"/>
      <c r="BY477" s="90"/>
      <c r="BZ477" s="90"/>
      <c r="CA477" s="90"/>
      <c r="CB477" s="90"/>
      <c r="CC477" s="90"/>
      <c r="CD477" s="90"/>
      <c r="CE477" s="90"/>
      <c r="CF477" s="90"/>
      <c r="CG477" s="90"/>
      <c r="CH477" s="90"/>
      <c r="CI477" s="90"/>
      <c r="CJ477" s="90"/>
      <c r="CK477" s="90"/>
      <c r="CL477" s="90"/>
      <c r="CM477" s="90"/>
      <c r="CN477" s="90"/>
      <c r="CO477" s="90"/>
      <c r="CP477" s="90"/>
      <c r="CQ477" s="90"/>
      <c r="CR477" s="90"/>
      <c r="CS477" s="90"/>
      <c r="CT477" s="90"/>
      <c r="CU477" s="90"/>
      <c r="CV477" s="90"/>
      <c r="CW477" s="90"/>
      <c r="CX477" s="90"/>
      <c r="CY477" s="90"/>
      <c r="CZ477" s="90"/>
      <c r="DA477" s="90"/>
      <c r="DB477" s="90"/>
      <c r="DC477" s="90"/>
      <c r="DD477" s="90"/>
      <c r="DE477" s="90"/>
      <c r="DF477" s="90"/>
      <c r="DG477" s="90"/>
      <c r="DH477" s="90"/>
      <c r="DI477" s="90"/>
      <c r="DJ477" s="90"/>
      <c r="DK477" s="90"/>
      <c r="DL477" s="90"/>
      <c r="DM477" s="90"/>
      <c r="DN477" s="90"/>
      <c r="DO477" s="90"/>
      <c r="DP477" s="90"/>
      <c r="DQ477" s="90"/>
      <c r="DR477" s="90"/>
      <c r="DS477" s="90"/>
      <c r="DT477" s="90"/>
      <c r="DU477" s="90"/>
      <c r="DV477" s="90"/>
      <c r="DW477" s="90"/>
      <c r="DX477" s="90"/>
      <c r="DY477" s="90"/>
      <c r="DZ477" s="90"/>
      <c r="EA477" s="90"/>
      <c r="EB477" s="90"/>
      <c r="EC477" s="90"/>
      <c r="ED477" s="90"/>
      <c r="EE477" s="90"/>
      <c r="EF477" s="90"/>
      <c r="EG477" s="90"/>
      <c r="EH477" s="90"/>
      <c r="EI477" s="90"/>
      <c r="EJ477" s="90"/>
      <c r="EK477" s="90"/>
      <c r="EL477" s="90"/>
      <c r="EM477" s="90"/>
      <c r="EN477" s="90"/>
      <c r="EO477" s="90"/>
      <c r="EP477" s="90"/>
      <c r="EQ477" s="90"/>
      <c r="ER477" s="90"/>
      <c r="ES477" s="90"/>
      <c r="ET477" s="90"/>
      <c r="EU477" s="90"/>
      <c r="EV477" s="90"/>
      <c r="EW477" s="90"/>
      <c r="EX477" s="90"/>
      <c r="EY477" s="90"/>
      <c r="EZ477" s="90"/>
      <c r="FA477" s="90"/>
      <c r="FB477" s="90"/>
      <c r="FC477" s="90"/>
      <c r="FD477" s="90"/>
      <c r="FE477" s="90"/>
      <c r="FF477" s="90"/>
      <c r="FG477" s="90"/>
      <c r="FH477" s="90"/>
      <c r="FI477" s="90"/>
      <c r="FJ477" s="90"/>
      <c r="FK477" s="90"/>
      <c r="FL477" s="90"/>
      <c r="FM477" s="90"/>
      <c r="FN477" s="90"/>
      <c r="FO477" s="90"/>
      <c r="FP477" s="90"/>
      <c r="FQ477" s="90"/>
      <c r="FR477" s="90"/>
      <c r="FS477" s="90"/>
      <c r="FT477" s="90"/>
      <c r="FU477" s="90"/>
      <c r="FV477" s="90"/>
      <c r="FW477" s="90"/>
      <c r="FX477" s="90"/>
      <c r="FY477" s="90"/>
      <c r="FZ477" s="90"/>
      <c r="GA477" s="90"/>
      <c r="GB477" s="90"/>
      <c r="GC477" s="90"/>
      <c r="GD477" s="90"/>
      <c r="GE477" s="90"/>
      <c r="GF477" s="90"/>
      <c r="GG477" s="90"/>
      <c r="GH477" s="90"/>
      <c r="GI477" s="90"/>
      <c r="GJ477" s="90"/>
      <c r="GK477" s="90"/>
      <c r="GL477" s="90"/>
      <c r="GM477" s="90"/>
      <c r="GN477" s="90"/>
      <c r="GO477" s="90"/>
      <c r="GP477" s="90"/>
      <c r="GQ477" s="90"/>
      <c r="GR477" s="90"/>
      <c r="GS477" s="90"/>
      <c r="GT477" s="90"/>
      <c r="GU477" s="90"/>
      <c r="GV477" s="90"/>
      <c r="GW477" s="90"/>
      <c r="GX477" s="90"/>
      <c r="GY477" s="90"/>
      <c r="GZ477" s="90"/>
      <c r="HA477" s="90"/>
      <c r="HB477" s="90"/>
      <c r="HC477" s="90"/>
      <c r="HD477" s="90"/>
      <c r="HE477" s="90"/>
      <c r="HF477" s="90"/>
      <c r="HG477" s="90"/>
      <c r="HH477" s="90"/>
      <c r="HI477" s="90"/>
      <c r="HJ477" s="90"/>
      <c r="HK477" s="90"/>
      <c r="HL477" s="90"/>
      <c r="HM477" s="90"/>
      <c r="HN477" s="90"/>
      <c r="HO477" s="90"/>
      <c r="HP477" s="90"/>
      <c r="HQ477" s="90"/>
      <c r="HR477" s="90"/>
      <c r="HS477" s="90"/>
      <c r="HT477" s="90"/>
      <c r="HU477" s="90"/>
      <c r="HV477" s="90"/>
      <c r="HW477" s="90"/>
      <c r="HX477" s="90"/>
      <c r="HY477" s="90"/>
      <c r="HZ477" s="90"/>
      <c r="IA477" s="90"/>
      <c r="IB477" s="90"/>
      <c r="IC477" s="90"/>
      <c r="ID477" s="90"/>
      <c r="IE477" s="90"/>
      <c r="IF477" s="90"/>
      <c r="IG477" s="90"/>
      <c r="IH477" s="90"/>
      <c r="II477" s="90"/>
      <c r="IJ477" s="90"/>
      <c r="IK477" s="90"/>
      <c r="IL477" s="90"/>
      <c r="IM477" s="90"/>
    </row>
    <row r="478" spans="1:247">
      <c r="A478" s="238" t="s">
        <v>228</v>
      </c>
      <c r="B478" s="238"/>
      <c r="C478" s="238"/>
      <c r="D478" s="238"/>
      <c r="E478" s="238"/>
      <c r="F478" s="134"/>
    </row>
    <row r="479" spans="1:247" s="14" customFormat="1" ht="47.25">
      <c r="A479" s="19" t="s">
        <v>733</v>
      </c>
      <c r="B479" s="91" t="s">
        <v>734</v>
      </c>
      <c r="C479" s="20" t="s">
        <v>735</v>
      </c>
      <c r="D479" s="124">
        <v>800</v>
      </c>
      <c r="E479" s="124">
        <v>28.898</v>
      </c>
      <c r="F479" s="20" t="s">
        <v>736</v>
      </c>
      <c r="G479" s="54"/>
      <c r="H479" s="54"/>
    </row>
    <row r="480" spans="1:247">
      <c r="A480" s="226" t="s">
        <v>263</v>
      </c>
      <c r="B480" s="226"/>
      <c r="C480" s="226"/>
      <c r="D480" s="226"/>
      <c r="E480" s="226"/>
      <c r="F480" s="134"/>
    </row>
    <row r="481" spans="1:8" s="14" customFormat="1" ht="94.5">
      <c r="A481" s="92" t="s">
        <v>737</v>
      </c>
      <c r="B481" s="92" t="s">
        <v>738</v>
      </c>
      <c r="C481" s="92" t="s">
        <v>739</v>
      </c>
      <c r="D481" s="25">
        <v>1363.172</v>
      </c>
      <c r="E481" s="25">
        <v>1363.172</v>
      </c>
      <c r="F481" s="44" t="s">
        <v>229</v>
      </c>
      <c r="G481" s="54"/>
      <c r="H481" s="54"/>
    </row>
    <row r="482" spans="1:8" s="14" customFormat="1" ht="94.5">
      <c r="A482" s="92" t="s">
        <v>740</v>
      </c>
      <c r="B482" s="92" t="s">
        <v>741</v>
      </c>
      <c r="C482" s="92" t="s">
        <v>739</v>
      </c>
      <c r="D482" s="25">
        <v>1488.385</v>
      </c>
      <c r="E482" s="25">
        <v>1488.385</v>
      </c>
      <c r="F482" s="44" t="s">
        <v>229</v>
      </c>
      <c r="G482" s="54"/>
      <c r="H482" s="54"/>
    </row>
    <row r="483" spans="1:8" s="14" customFormat="1" ht="94.5">
      <c r="A483" s="92" t="s">
        <v>742</v>
      </c>
      <c r="B483" s="92" t="s">
        <v>743</v>
      </c>
      <c r="C483" s="92" t="s">
        <v>739</v>
      </c>
      <c r="D483" s="25">
        <v>1396.7940000000001</v>
      </c>
      <c r="E483" s="25">
        <v>1396.7940000000001</v>
      </c>
      <c r="F483" s="44" t="s">
        <v>229</v>
      </c>
      <c r="G483" s="54"/>
      <c r="H483" s="54"/>
    </row>
    <row r="484" spans="1:8" s="14" customFormat="1" ht="94.5">
      <c r="A484" s="92" t="s">
        <v>744</v>
      </c>
      <c r="B484" s="92" t="s">
        <v>745</v>
      </c>
      <c r="C484" s="92" t="s">
        <v>739</v>
      </c>
      <c r="D484" s="25">
        <v>1451.952</v>
      </c>
      <c r="E484" s="25">
        <v>1451.952</v>
      </c>
      <c r="F484" s="44" t="s">
        <v>229</v>
      </c>
      <c r="G484" s="54"/>
      <c r="H484" s="54"/>
    </row>
    <row r="485" spans="1:8" s="14" customFormat="1" ht="78.75">
      <c r="A485" s="92" t="s">
        <v>746</v>
      </c>
      <c r="B485" s="92" t="s">
        <v>747</v>
      </c>
      <c r="C485" s="92" t="s">
        <v>739</v>
      </c>
      <c r="D485" s="25">
        <v>1337.0509999999999</v>
      </c>
      <c r="E485" s="25">
        <v>1337.0509999999999</v>
      </c>
      <c r="F485" s="44" t="s">
        <v>748</v>
      </c>
      <c r="G485" s="54"/>
      <c r="H485" s="54"/>
    </row>
    <row r="486" spans="1:8" s="14" customFormat="1" ht="94.5">
      <c r="A486" s="92" t="s">
        <v>749</v>
      </c>
      <c r="B486" s="92" t="s">
        <v>750</v>
      </c>
      <c r="C486" s="92" t="s">
        <v>751</v>
      </c>
      <c r="D486" s="25">
        <v>37.412999999999997</v>
      </c>
      <c r="E486" s="25">
        <v>37.412999999999997</v>
      </c>
      <c r="F486" s="44" t="s">
        <v>752</v>
      </c>
      <c r="G486" s="54"/>
      <c r="H486" s="54"/>
    </row>
    <row r="487" spans="1:8" s="14" customFormat="1" ht="78.75">
      <c r="A487" s="92" t="s">
        <v>753</v>
      </c>
      <c r="B487" s="92" t="s">
        <v>754</v>
      </c>
      <c r="C487" s="92" t="s">
        <v>751</v>
      </c>
      <c r="D487" s="25">
        <v>29.498000000000001</v>
      </c>
      <c r="E487" s="25">
        <v>29.498000000000001</v>
      </c>
      <c r="F487" s="44" t="s">
        <v>752</v>
      </c>
      <c r="G487" s="54"/>
      <c r="H487" s="54"/>
    </row>
    <row r="488" spans="1:8" s="14" customFormat="1" ht="94.5">
      <c r="A488" s="92" t="s">
        <v>755</v>
      </c>
      <c r="B488" s="92" t="s">
        <v>756</v>
      </c>
      <c r="C488" s="92" t="s">
        <v>751</v>
      </c>
      <c r="D488" s="25">
        <v>54.55</v>
      </c>
      <c r="E488" s="25">
        <v>54.55</v>
      </c>
      <c r="F488" s="44" t="s">
        <v>752</v>
      </c>
      <c r="G488" s="54"/>
      <c r="H488" s="54"/>
    </row>
    <row r="489" spans="1:8" s="14" customFormat="1" ht="78.75">
      <c r="A489" s="92" t="s">
        <v>757</v>
      </c>
      <c r="B489" s="92" t="s">
        <v>758</v>
      </c>
      <c r="C489" s="92" t="s">
        <v>759</v>
      </c>
      <c r="D489" s="25">
        <v>783.09</v>
      </c>
      <c r="E489" s="25">
        <v>783.09</v>
      </c>
      <c r="F489" s="44" t="s">
        <v>235</v>
      </c>
      <c r="G489" s="54"/>
      <c r="H489" s="54"/>
    </row>
    <row r="490" spans="1:8" s="14" customFormat="1" ht="157.5">
      <c r="A490" s="92" t="s">
        <v>760</v>
      </c>
      <c r="B490" s="92" t="s">
        <v>761</v>
      </c>
      <c r="C490" s="92" t="s">
        <v>759</v>
      </c>
      <c r="D490" s="25">
        <v>507.50700000000001</v>
      </c>
      <c r="E490" s="25">
        <v>507.50700000000001</v>
      </c>
      <c r="F490" s="44" t="s">
        <v>235</v>
      </c>
      <c r="G490" s="54"/>
      <c r="H490" s="54"/>
    </row>
    <row r="491" spans="1:8" s="14" customFormat="1" ht="94.5">
      <c r="A491" s="92" t="s">
        <v>762</v>
      </c>
      <c r="B491" s="92" t="s">
        <v>763</v>
      </c>
      <c r="C491" s="92" t="s">
        <v>759</v>
      </c>
      <c r="D491" s="25">
        <v>657.673</v>
      </c>
      <c r="E491" s="25">
        <v>657.673</v>
      </c>
      <c r="F491" s="44" t="s">
        <v>234</v>
      </c>
      <c r="G491" s="54"/>
      <c r="H491" s="54"/>
    </row>
    <row r="492" spans="1:8" s="14" customFormat="1" ht="94.5">
      <c r="A492" s="92" t="s">
        <v>764</v>
      </c>
      <c r="B492" s="92" t="s">
        <v>765</v>
      </c>
      <c r="C492" s="92" t="s">
        <v>759</v>
      </c>
      <c r="D492" s="25">
        <v>521.34799999999996</v>
      </c>
      <c r="E492" s="25">
        <v>521.34799999999996</v>
      </c>
      <c r="F492" s="44" t="s">
        <v>234</v>
      </c>
      <c r="G492" s="54"/>
      <c r="H492" s="54"/>
    </row>
    <row r="493" spans="1:8" s="14" customFormat="1" ht="94.5">
      <c r="A493" s="92" t="s">
        <v>766</v>
      </c>
      <c r="B493" s="92" t="s">
        <v>767</v>
      </c>
      <c r="C493" s="92" t="s">
        <v>768</v>
      </c>
      <c r="D493" s="25">
        <v>32.994999999999997</v>
      </c>
      <c r="E493" s="25">
        <v>32.994999999999997</v>
      </c>
      <c r="F493" s="44" t="s">
        <v>235</v>
      </c>
      <c r="G493" s="54"/>
      <c r="H493" s="54"/>
    </row>
    <row r="494" spans="1:8" s="14" customFormat="1" ht="78.75">
      <c r="A494" s="92" t="s">
        <v>769</v>
      </c>
      <c r="B494" s="92" t="s">
        <v>770</v>
      </c>
      <c r="C494" s="92" t="s">
        <v>759</v>
      </c>
      <c r="D494" s="25">
        <v>443.46499999999997</v>
      </c>
      <c r="E494" s="25">
        <v>443.46499999999997</v>
      </c>
      <c r="F494" s="44" t="s">
        <v>235</v>
      </c>
      <c r="G494" s="54"/>
      <c r="H494" s="54"/>
    </row>
    <row r="495" spans="1:8" s="14" customFormat="1" ht="110.25">
      <c r="A495" s="26" t="s">
        <v>771</v>
      </c>
      <c r="B495" s="26" t="s">
        <v>772</v>
      </c>
      <c r="C495" s="92" t="s">
        <v>759</v>
      </c>
      <c r="D495" s="25">
        <v>702.69100000000003</v>
      </c>
      <c r="E495" s="25">
        <v>702.69100000000003</v>
      </c>
      <c r="F495" s="44" t="s">
        <v>232</v>
      </c>
      <c r="G495" s="54"/>
      <c r="H495" s="54"/>
    </row>
    <row r="496" spans="1:8" s="14" customFormat="1" ht="63">
      <c r="A496" s="44" t="s">
        <v>773</v>
      </c>
      <c r="B496" s="44" t="s">
        <v>774</v>
      </c>
      <c r="C496" s="44" t="s">
        <v>775</v>
      </c>
      <c r="D496" s="25">
        <v>34.866999999999997</v>
      </c>
      <c r="E496" s="25">
        <v>34.866999999999997</v>
      </c>
      <c r="F496" s="44" t="s">
        <v>230</v>
      </c>
      <c r="G496" s="54"/>
      <c r="H496" s="54"/>
    </row>
    <row r="497" spans="1:8" s="14" customFormat="1" ht="63">
      <c r="A497" s="26" t="s">
        <v>776</v>
      </c>
      <c r="B497" s="26" t="s">
        <v>777</v>
      </c>
      <c r="C497" s="44" t="s">
        <v>775</v>
      </c>
      <c r="D497" s="25">
        <v>144.15899999999999</v>
      </c>
      <c r="E497" s="25">
        <v>144.15899999999999</v>
      </c>
      <c r="F497" s="44" t="s">
        <v>230</v>
      </c>
      <c r="G497" s="54"/>
      <c r="H497" s="54"/>
    </row>
    <row r="498" spans="1:8" s="14" customFormat="1" ht="47.25">
      <c r="A498" s="26" t="s">
        <v>778</v>
      </c>
      <c r="B498" s="26" t="s">
        <v>779</v>
      </c>
      <c r="C498" s="44" t="s">
        <v>775</v>
      </c>
      <c r="D498" s="25">
        <v>113.806</v>
      </c>
      <c r="E498" s="25">
        <v>113.806</v>
      </c>
      <c r="F498" s="44" t="s">
        <v>230</v>
      </c>
      <c r="G498" s="54"/>
      <c r="H498" s="54"/>
    </row>
    <row r="499" spans="1:8" s="14" customFormat="1" ht="63">
      <c r="A499" s="26" t="s">
        <v>780</v>
      </c>
      <c r="B499" s="26" t="s">
        <v>781</v>
      </c>
      <c r="C499" s="44" t="s">
        <v>775</v>
      </c>
      <c r="D499" s="25">
        <v>139.90100000000001</v>
      </c>
      <c r="E499" s="25">
        <v>139.90100000000001</v>
      </c>
      <c r="F499" s="44" t="s">
        <v>782</v>
      </c>
      <c r="G499" s="54"/>
      <c r="H499" s="54"/>
    </row>
    <row r="500" spans="1:8" s="14" customFormat="1" ht="47.25">
      <c r="A500" s="26" t="s">
        <v>783</v>
      </c>
      <c r="B500" s="26" t="s">
        <v>784</v>
      </c>
      <c r="C500" s="44" t="s">
        <v>775</v>
      </c>
      <c r="D500" s="25">
        <v>522.96500000000003</v>
      </c>
      <c r="E500" s="25">
        <v>522.96500000000003</v>
      </c>
      <c r="F500" s="44" t="s">
        <v>785</v>
      </c>
      <c r="G500" s="54"/>
      <c r="H500" s="54"/>
    </row>
    <row r="501" spans="1:8" s="14" customFormat="1" ht="47.25">
      <c r="A501" s="26" t="s">
        <v>786</v>
      </c>
      <c r="B501" s="26" t="s">
        <v>787</v>
      </c>
      <c r="C501" s="44" t="s">
        <v>775</v>
      </c>
      <c r="D501" s="25">
        <v>183.387</v>
      </c>
      <c r="E501" s="25">
        <v>183.387</v>
      </c>
      <c r="F501" s="44" t="s">
        <v>782</v>
      </c>
      <c r="G501" s="54"/>
      <c r="H501" s="54"/>
    </row>
    <row r="502" spans="1:8" s="14" customFormat="1" ht="47.25">
      <c r="A502" s="26" t="s">
        <v>788</v>
      </c>
      <c r="B502" s="26" t="s">
        <v>789</v>
      </c>
      <c r="C502" s="44" t="s">
        <v>775</v>
      </c>
      <c r="D502" s="25">
        <v>155.71600000000001</v>
      </c>
      <c r="E502" s="25">
        <v>155.71600000000001</v>
      </c>
      <c r="F502" s="44" t="s">
        <v>230</v>
      </c>
      <c r="G502" s="54"/>
      <c r="H502" s="54"/>
    </row>
    <row r="503" spans="1:8" s="14" customFormat="1" ht="47.25">
      <c r="A503" s="26" t="s">
        <v>790</v>
      </c>
      <c r="B503" s="26" t="s">
        <v>791</v>
      </c>
      <c r="C503" s="44" t="s">
        <v>775</v>
      </c>
      <c r="D503" s="25">
        <v>113.33</v>
      </c>
      <c r="E503" s="25">
        <v>113.33</v>
      </c>
      <c r="F503" s="44" t="s">
        <v>230</v>
      </c>
      <c r="G503" s="54"/>
      <c r="H503" s="54"/>
    </row>
    <row r="504" spans="1:8" s="14" customFormat="1" ht="47.25">
      <c r="A504" s="26" t="s">
        <v>792</v>
      </c>
      <c r="B504" s="26" t="s">
        <v>793</v>
      </c>
      <c r="C504" s="44" t="s">
        <v>775</v>
      </c>
      <c r="D504" s="25">
        <v>86.674999999999997</v>
      </c>
      <c r="E504" s="25">
        <v>86.674999999999997</v>
      </c>
      <c r="F504" s="44" t="s">
        <v>230</v>
      </c>
      <c r="G504" s="54"/>
      <c r="H504" s="54"/>
    </row>
    <row r="505" spans="1:8" s="14" customFormat="1" ht="47.25">
      <c r="A505" s="26" t="s">
        <v>794</v>
      </c>
      <c r="B505" s="26" t="s">
        <v>795</v>
      </c>
      <c r="C505" s="44" t="s">
        <v>775</v>
      </c>
      <c r="D505" s="25">
        <v>90.448999999999998</v>
      </c>
      <c r="E505" s="25">
        <v>90.448999999999998</v>
      </c>
      <c r="F505" s="44" t="s">
        <v>230</v>
      </c>
      <c r="G505" s="54"/>
      <c r="H505" s="54"/>
    </row>
    <row r="506" spans="1:8" s="14" customFormat="1" ht="47.25">
      <c r="A506" s="26" t="s">
        <v>796</v>
      </c>
      <c r="B506" s="26" t="s">
        <v>797</v>
      </c>
      <c r="C506" s="44" t="s">
        <v>775</v>
      </c>
      <c r="D506" s="25">
        <v>99.822000000000003</v>
      </c>
      <c r="E506" s="25">
        <v>99.822000000000003</v>
      </c>
      <c r="F506" s="44" t="s">
        <v>230</v>
      </c>
      <c r="G506" s="54"/>
      <c r="H506" s="54"/>
    </row>
    <row r="507" spans="1:8" s="14" customFormat="1" ht="47.25">
      <c r="A507" s="26" t="s">
        <v>798</v>
      </c>
      <c r="B507" s="26" t="s">
        <v>799</v>
      </c>
      <c r="C507" s="44" t="s">
        <v>775</v>
      </c>
      <c r="D507" s="25">
        <v>50.24</v>
      </c>
      <c r="E507" s="25">
        <v>50.24</v>
      </c>
      <c r="F507" s="44" t="s">
        <v>230</v>
      </c>
      <c r="G507" s="54"/>
      <c r="H507" s="54"/>
    </row>
    <row r="508" spans="1:8" s="14" customFormat="1" ht="47.25">
      <c r="A508" s="26" t="s">
        <v>800</v>
      </c>
      <c r="B508" s="26" t="s">
        <v>801</v>
      </c>
      <c r="C508" s="44" t="s">
        <v>775</v>
      </c>
      <c r="D508" s="25">
        <v>92.683000000000007</v>
      </c>
      <c r="E508" s="25">
        <v>92.683000000000007</v>
      </c>
      <c r="F508" s="44" t="s">
        <v>230</v>
      </c>
      <c r="G508" s="54"/>
      <c r="H508" s="54"/>
    </row>
    <row r="509" spans="1:8" s="14" customFormat="1" ht="47.25">
      <c r="A509" s="26" t="s">
        <v>802</v>
      </c>
      <c r="B509" s="26" t="s">
        <v>803</v>
      </c>
      <c r="C509" s="44" t="s">
        <v>775</v>
      </c>
      <c r="D509" s="25">
        <v>96.864000000000004</v>
      </c>
      <c r="E509" s="25">
        <v>96.864000000000004</v>
      </c>
      <c r="F509" s="44" t="s">
        <v>230</v>
      </c>
      <c r="G509" s="54"/>
      <c r="H509" s="54"/>
    </row>
    <row r="510" spans="1:8" s="14" customFormat="1" ht="47.25">
      <c r="A510" s="26" t="s">
        <v>804</v>
      </c>
      <c r="B510" s="26" t="s">
        <v>805</v>
      </c>
      <c r="C510" s="44" t="s">
        <v>775</v>
      </c>
      <c r="D510" s="25">
        <v>67.44</v>
      </c>
      <c r="E510" s="25">
        <v>67.44</v>
      </c>
      <c r="F510" s="44" t="s">
        <v>230</v>
      </c>
      <c r="G510" s="54"/>
      <c r="H510" s="54"/>
    </row>
    <row r="511" spans="1:8" s="14" customFormat="1" ht="47.25">
      <c r="A511" s="26" t="s">
        <v>806</v>
      </c>
      <c r="B511" s="26" t="s">
        <v>807</v>
      </c>
      <c r="C511" s="44" t="s">
        <v>775</v>
      </c>
      <c r="D511" s="25">
        <v>141.696</v>
      </c>
      <c r="E511" s="25">
        <v>141.696</v>
      </c>
      <c r="F511" s="44" t="s">
        <v>231</v>
      </c>
      <c r="G511" s="54"/>
      <c r="H511" s="54"/>
    </row>
    <row r="512" spans="1:8" s="14" customFormat="1" ht="47.25">
      <c r="A512" s="26" t="s">
        <v>808</v>
      </c>
      <c r="B512" s="26" t="s">
        <v>809</v>
      </c>
      <c r="C512" s="44" t="s">
        <v>775</v>
      </c>
      <c r="D512" s="25">
        <v>72.888000000000005</v>
      </c>
      <c r="E512" s="25">
        <v>72.888000000000005</v>
      </c>
      <c r="F512" s="44" t="s">
        <v>230</v>
      </c>
      <c r="G512" s="54"/>
      <c r="H512" s="54"/>
    </row>
    <row r="513" spans="1:8" s="14" customFormat="1" ht="47.25">
      <c r="A513" s="26" t="s">
        <v>810</v>
      </c>
      <c r="B513" s="26" t="s">
        <v>811</v>
      </c>
      <c r="C513" s="44" t="s">
        <v>775</v>
      </c>
      <c r="D513" s="25">
        <v>104.652</v>
      </c>
      <c r="E513" s="25">
        <v>104.652</v>
      </c>
      <c r="F513" s="44" t="s">
        <v>230</v>
      </c>
      <c r="G513" s="54"/>
      <c r="H513" s="54"/>
    </row>
    <row r="514" spans="1:8" s="14" customFormat="1" ht="47.25">
      <c r="A514" s="26" t="s">
        <v>812</v>
      </c>
      <c r="B514" s="26" t="s">
        <v>813</v>
      </c>
      <c r="C514" s="44" t="s">
        <v>775</v>
      </c>
      <c r="D514" s="25">
        <v>361.959</v>
      </c>
      <c r="E514" s="25">
        <v>361.959</v>
      </c>
      <c r="F514" s="44" t="s">
        <v>785</v>
      </c>
      <c r="G514" s="54"/>
      <c r="H514" s="54"/>
    </row>
    <row r="515" spans="1:8" s="14" customFormat="1" ht="63">
      <c r="A515" s="26" t="s">
        <v>814</v>
      </c>
      <c r="B515" s="26" t="s">
        <v>815</v>
      </c>
      <c r="C515" s="26" t="s">
        <v>816</v>
      </c>
      <c r="D515" s="25">
        <v>855.49199999999996</v>
      </c>
      <c r="E515" s="25">
        <v>855.49199999999996</v>
      </c>
      <c r="F515" s="44" t="s">
        <v>229</v>
      </c>
      <c r="G515" s="54"/>
      <c r="H515" s="54"/>
    </row>
    <row r="516" spans="1:8" s="14" customFormat="1" ht="47.25">
      <c r="A516" s="26" t="s">
        <v>817</v>
      </c>
      <c r="B516" s="26" t="s">
        <v>818</v>
      </c>
      <c r="C516" s="26" t="s">
        <v>816</v>
      </c>
      <c r="D516" s="25">
        <v>1012.366</v>
      </c>
      <c r="E516" s="25">
        <v>1012.366</v>
      </c>
      <c r="F516" s="44" t="s">
        <v>229</v>
      </c>
      <c r="G516" s="54"/>
      <c r="H516" s="54"/>
    </row>
    <row r="517" spans="1:8" s="14" customFormat="1" ht="47.25">
      <c r="A517" s="26" t="s">
        <v>819</v>
      </c>
      <c r="B517" s="26" t="s">
        <v>820</v>
      </c>
      <c r="C517" s="26" t="s">
        <v>821</v>
      </c>
      <c r="D517" s="25">
        <v>64.664000000000001</v>
      </c>
      <c r="E517" s="25">
        <v>64.664000000000001</v>
      </c>
      <c r="F517" s="44" t="s">
        <v>330</v>
      </c>
      <c r="G517" s="54"/>
      <c r="H517" s="54"/>
    </row>
    <row r="518" spans="1:8" s="14" customFormat="1" ht="47.25">
      <c r="A518" s="26" t="s">
        <v>822</v>
      </c>
      <c r="B518" s="26" t="s">
        <v>823</v>
      </c>
      <c r="C518" s="26" t="s">
        <v>821</v>
      </c>
      <c r="D518" s="25">
        <v>56.91</v>
      </c>
      <c r="E518" s="25">
        <v>56.91</v>
      </c>
      <c r="F518" s="44" t="s">
        <v>330</v>
      </c>
      <c r="G518" s="54"/>
      <c r="H518" s="54"/>
    </row>
    <row r="519" spans="1:8" s="14" customFormat="1" ht="47.25">
      <c r="A519" s="26" t="s">
        <v>824</v>
      </c>
      <c r="B519" s="26" t="s">
        <v>825</v>
      </c>
      <c r="C519" s="26" t="s">
        <v>821</v>
      </c>
      <c r="D519" s="25">
        <v>52.237000000000002</v>
      </c>
      <c r="E519" s="25">
        <v>52.237000000000002</v>
      </c>
      <c r="F519" s="44" t="s">
        <v>330</v>
      </c>
      <c r="G519" s="54"/>
      <c r="H519" s="54"/>
    </row>
    <row r="520" spans="1:8" s="14" customFormat="1" ht="63">
      <c r="A520" s="26" t="s">
        <v>826</v>
      </c>
      <c r="B520" s="26" t="s">
        <v>827</v>
      </c>
      <c r="C520" s="26" t="s">
        <v>816</v>
      </c>
      <c r="D520" s="25">
        <v>841.45899999999995</v>
      </c>
      <c r="E520" s="25">
        <v>841.45899999999995</v>
      </c>
      <c r="F520" s="44" t="s">
        <v>229</v>
      </c>
      <c r="G520" s="54"/>
      <c r="H520" s="54"/>
    </row>
    <row r="521" spans="1:8" s="14" customFormat="1" ht="63">
      <c r="A521" s="26" t="s">
        <v>828</v>
      </c>
      <c r="B521" s="26" t="s">
        <v>829</v>
      </c>
      <c r="C521" s="26" t="s">
        <v>816</v>
      </c>
      <c r="D521" s="25">
        <v>716.58100000000002</v>
      </c>
      <c r="E521" s="25">
        <v>716.58100000000002</v>
      </c>
      <c r="F521" s="44" t="s">
        <v>229</v>
      </c>
      <c r="G521" s="54"/>
      <c r="H521" s="54"/>
    </row>
    <row r="522" spans="1:8" s="14" customFormat="1" ht="63">
      <c r="A522" s="26" t="s">
        <v>830</v>
      </c>
      <c r="B522" s="26" t="s">
        <v>831</v>
      </c>
      <c r="C522" s="26" t="s">
        <v>816</v>
      </c>
      <c r="D522" s="25">
        <v>1379.797</v>
      </c>
      <c r="E522" s="25">
        <v>1379.797</v>
      </c>
      <c r="F522" s="44" t="s">
        <v>229</v>
      </c>
      <c r="G522" s="54"/>
      <c r="H522" s="54"/>
    </row>
    <row r="523" spans="1:8" s="14" customFormat="1" ht="63">
      <c r="A523" s="26" t="s">
        <v>832</v>
      </c>
      <c r="B523" s="26" t="s">
        <v>833</v>
      </c>
      <c r="C523" s="26" t="s">
        <v>816</v>
      </c>
      <c r="D523" s="25">
        <v>478.43900000000002</v>
      </c>
      <c r="E523" s="25">
        <v>478.43900000000002</v>
      </c>
      <c r="F523" s="44" t="s">
        <v>229</v>
      </c>
      <c r="G523" s="54"/>
      <c r="H523" s="54"/>
    </row>
    <row r="524" spans="1:8" s="14" customFormat="1" ht="63">
      <c r="A524" s="26" t="s">
        <v>834</v>
      </c>
      <c r="B524" s="26" t="s">
        <v>835</v>
      </c>
      <c r="C524" s="26" t="s">
        <v>816</v>
      </c>
      <c r="D524" s="25">
        <v>803.36099999999999</v>
      </c>
      <c r="E524" s="25">
        <v>803.36099999999999</v>
      </c>
      <c r="F524" s="44" t="s">
        <v>229</v>
      </c>
      <c r="G524" s="54"/>
      <c r="H524" s="54"/>
    </row>
    <row r="525" spans="1:8" s="14" customFormat="1" ht="47.25">
      <c r="A525" s="26" t="s">
        <v>836</v>
      </c>
      <c r="B525" s="26" t="s">
        <v>837</v>
      </c>
      <c r="C525" s="26" t="s">
        <v>816</v>
      </c>
      <c r="D525" s="25">
        <v>1319.3130000000001</v>
      </c>
      <c r="E525" s="25">
        <v>1319.3130000000001</v>
      </c>
      <c r="F525" s="44" t="s">
        <v>235</v>
      </c>
      <c r="G525" s="54"/>
      <c r="H525" s="54"/>
    </row>
    <row r="526" spans="1:8" s="14" customFormat="1" ht="63">
      <c r="A526" s="26" t="s">
        <v>838</v>
      </c>
      <c r="B526" s="26" t="s">
        <v>839</v>
      </c>
      <c r="C526" s="26" t="s">
        <v>816</v>
      </c>
      <c r="D526" s="25">
        <v>1371.6859999999999</v>
      </c>
      <c r="E526" s="25">
        <v>1371.6859999999999</v>
      </c>
      <c r="F526" s="44" t="s">
        <v>235</v>
      </c>
      <c r="G526" s="54"/>
      <c r="H526" s="54"/>
    </row>
    <row r="527" spans="1:8" s="14" customFormat="1" ht="63">
      <c r="A527" s="26" t="s">
        <v>840</v>
      </c>
      <c r="B527" s="26" t="s">
        <v>841</v>
      </c>
      <c r="C527" s="26" t="s">
        <v>816</v>
      </c>
      <c r="D527" s="25">
        <v>1459.1859999999999</v>
      </c>
      <c r="E527" s="25">
        <v>1459.1859999999999</v>
      </c>
      <c r="F527" s="44" t="s">
        <v>235</v>
      </c>
      <c r="G527" s="54"/>
      <c r="H527" s="54"/>
    </row>
    <row r="528" spans="1:8" s="14" customFormat="1" ht="47.25">
      <c r="A528" s="27" t="s">
        <v>842</v>
      </c>
      <c r="B528" s="27" t="s">
        <v>843</v>
      </c>
      <c r="C528" s="27" t="s">
        <v>844</v>
      </c>
      <c r="D528" s="25">
        <v>161.92699999999999</v>
      </c>
      <c r="E528" s="25">
        <v>161.92699999999999</v>
      </c>
      <c r="F528" s="44" t="s">
        <v>845</v>
      </c>
      <c r="G528" s="54"/>
      <c r="H528" s="54"/>
    </row>
    <row r="529" spans="1:8" s="14" customFormat="1" ht="63">
      <c r="A529" s="27" t="s">
        <v>846</v>
      </c>
      <c r="B529" s="27" t="s">
        <v>847</v>
      </c>
      <c r="C529" s="27" t="s">
        <v>844</v>
      </c>
      <c r="D529" s="25">
        <v>186.55199999999999</v>
      </c>
      <c r="E529" s="25">
        <v>186.55199999999999</v>
      </c>
      <c r="F529" s="44" t="s">
        <v>848</v>
      </c>
      <c r="G529" s="54"/>
      <c r="H529" s="54"/>
    </row>
    <row r="530" spans="1:8" s="14" customFormat="1" ht="47.25">
      <c r="A530" s="27" t="s">
        <v>849</v>
      </c>
      <c r="B530" s="27" t="s">
        <v>850</v>
      </c>
      <c r="C530" s="27" t="s">
        <v>844</v>
      </c>
      <c r="D530" s="25">
        <v>149.661</v>
      </c>
      <c r="E530" s="25">
        <v>149.661</v>
      </c>
      <c r="F530" s="44" t="s">
        <v>848</v>
      </c>
      <c r="G530" s="54"/>
      <c r="H530" s="54"/>
    </row>
    <row r="531" spans="1:8" s="14" customFormat="1" ht="63">
      <c r="A531" s="27" t="s">
        <v>851</v>
      </c>
      <c r="B531" s="27" t="s">
        <v>852</v>
      </c>
      <c r="C531" s="27" t="s">
        <v>844</v>
      </c>
      <c r="D531" s="25">
        <v>190.34700000000001</v>
      </c>
      <c r="E531" s="25">
        <v>190.34700000000001</v>
      </c>
      <c r="F531" s="44" t="s">
        <v>848</v>
      </c>
      <c r="G531" s="54"/>
      <c r="H531" s="54"/>
    </row>
    <row r="532" spans="1:8" s="14" customFormat="1" ht="47.25">
      <c r="A532" s="27" t="s">
        <v>853</v>
      </c>
      <c r="B532" s="27" t="s">
        <v>854</v>
      </c>
      <c r="C532" s="27" t="s">
        <v>844</v>
      </c>
      <c r="D532" s="25">
        <v>123.11199999999999</v>
      </c>
      <c r="E532" s="25">
        <v>123.11199999999999</v>
      </c>
      <c r="F532" s="44" t="s">
        <v>845</v>
      </c>
      <c r="G532" s="54"/>
      <c r="H532" s="54"/>
    </row>
    <row r="533" spans="1:8" s="14" customFormat="1" ht="47.25">
      <c r="A533" s="27" t="s">
        <v>855</v>
      </c>
      <c r="B533" s="27" t="s">
        <v>856</v>
      </c>
      <c r="C533" s="27" t="s">
        <v>844</v>
      </c>
      <c r="D533" s="25">
        <v>104.26</v>
      </c>
      <c r="E533" s="25">
        <v>104.26</v>
      </c>
      <c r="F533" s="44" t="s">
        <v>845</v>
      </c>
      <c r="G533" s="54"/>
      <c r="H533" s="54"/>
    </row>
    <row r="534" spans="1:8" s="14" customFormat="1" ht="47.25">
      <c r="A534" s="27" t="s">
        <v>857</v>
      </c>
      <c r="B534" s="27" t="s">
        <v>858</v>
      </c>
      <c r="C534" s="27" t="s">
        <v>844</v>
      </c>
      <c r="D534" s="25">
        <v>171.79</v>
      </c>
      <c r="E534" s="25">
        <v>171.79</v>
      </c>
      <c r="F534" s="44" t="s">
        <v>848</v>
      </c>
      <c r="G534" s="54"/>
      <c r="H534" s="54"/>
    </row>
    <row r="535" spans="1:8" s="14" customFormat="1" ht="47.25">
      <c r="A535" s="27" t="s">
        <v>859</v>
      </c>
      <c r="B535" s="27" t="s">
        <v>860</v>
      </c>
      <c r="C535" s="27" t="s">
        <v>844</v>
      </c>
      <c r="D535" s="25">
        <v>92.838999999999999</v>
      </c>
      <c r="E535" s="25">
        <v>92.838999999999999</v>
      </c>
      <c r="F535" s="44" t="s">
        <v>848</v>
      </c>
      <c r="G535" s="54"/>
      <c r="H535" s="54"/>
    </row>
    <row r="536" spans="1:8" s="14" customFormat="1" ht="47.25">
      <c r="A536" s="27" t="s">
        <v>861</v>
      </c>
      <c r="B536" s="27" t="s">
        <v>862</v>
      </c>
      <c r="C536" s="27" t="s">
        <v>844</v>
      </c>
      <c r="D536" s="25">
        <v>153.43299999999999</v>
      </c>
      <c r="E536" s="25">
        <v>153.43299999999999</v>
      </c>
      <c r="F536" s="44" t="s">
        <v>848</v>
      </c>
      <c r="G536" s="54"/>
      <c r="H536" s="54"/>
    </row>
    <row r="537" spans="1:8" s="14" customFormat="1" ht="47.25">
      <c r="A537" s="27" t="s">
        <v>863</v>
      </c>
      <c r="B537" s="27" t="s">
        <v>864</v>
      </c>
      <c r="C537" s="27" t="s">
        <v>844</v>
      </c>
      <c r="D537" s="25">
        <v>152.62799999999999</v>
      </c>
      <c r="E537" s="25">
        <v>152.62799999999999</v>
      </c>
      <c r="F537" s="44" t="s">
        <v>845</v>
      </c>
      <c r="G537" s="54"/>
      <c r="H537" s="54"/>
    </row>
    <row r="538" spans="1:8" s="14" customFormat="1" ht="47.25">
      <c r="A538" s="26" t="s">
        <v>865</v>
      </c>
      <c r="B538" s="26" t="s">
        <v>866</v>
      </c>
      <c r="C538" s="26" t="s">
        <v>867</v>
      </c>
      <c r="D538" s="32">
        <v>4.32</v>
      </c>
      <c r="E538" s="32">
        <v>4.32</v>
      </c>
      <c r="F538" s="44" t="s">
        <v>868</v>
      </c>
      <c r="G538" s="54"/>
      <c r="H538" s="54"/>
    </row>
    <row r="539" spans="1:8" s="14" customFormat="1" ht="47.25">
      <c r="A539" s="26" t="s">
        <v>869</v>
      </c>
      <c r="B539" s="26" t="s">
        <v>870</v>
      </c>
      <c r="C539" s="26" t="s">
        <v>867</v>
      </c>
      <c r="D539" s="32">
        <v>4.32</v>
      </c>
      <c r="E539" s="32">
        <v>4.32</v>
      </c>
      <c r="F539" s="44" t="s">
        <v>868</v>
      </c>
      <c r="G539" s="54"/>
      <c r="H539" s="54"/>
    </row>
    <row r="540" spans="1:8" s="14" customFormat="1" ht="47.25">
      <c r="A540" s="26" t="s">
        <v>871</v>
      </c>
      <c r="B540" s="26" t="s">
        <v>872</v>
      </c>
      <c r="C540" s="26" t="s">
        <v>867</v>
      </c>
      <c r="D540" s="32">
        <v>4.32</v>
      </c>
      <c r="E540" s="32">
        <v>4.32</v>
      </c>
      <c r="F540" s="44" t="s">
        <v>868</v>
      </c>
      <c r="G540" s="54"/>
      <c r="H540" s="54"/>
    </row>
    <row r="541" spans="1:8" s="14" customFormat="1" ht="47.25">
      <c r="A541" s="26" t="s">
        <v>873</v>
      </c>
      <c r="B541" s="26" t="s">
        <v>874</v>
      </c>
      <c r="C541" s="26" t="s">
        <v>867</v>
      </c>
      <c r="D541" s="32">
        <v>4.32</v>
      </c>
      <c r="E541" s="32">
        <v>4.32</v>
      </c>
      <c r="F541" s="44" t="s">
        <v>868</v>
      </c>
      <c r="G541" s="54"/>
      <c r="H541" s="54"/>
    </row>
    <row r="542" spans="1:8" s="14" customFormat="1" ht="63">
      <c r="A542" s="26" t="s">
        <v>875</v>
      </c>
      <c r="B542" s="26" t="s">
        <v>876</v>
      </c>
      <c r="C542" s="26" t="s">
        <v>877</v>
      </c>
      <c r="D542" s="32">
        <v>100.26900000000001</v>
      </c>
      <c r="E542" s="32">
        <v>100.26900000000001</v>
      </c>
      <c r="F542" s="44" t="s">
        <v>878</v>
      </c>
      <c r="G542" s="54"/>
      <c r="H542" s="54"/>
    </row>
    <row r="543" spans="1:8" s="14" customFormat="1" ht="47.25">
      <c r="A543" s="26" t="s">
        <v>879</v>
      </c>
      <c r="B543" s="26" t="s">
        <v>880</v>
      </c>
      <c r="C543" s="26" t="s">
        <v>867</v>
      </c>
      <c r="D543" s="32">
        <v>10.944000000000001</v>
      </c>
      <c r="E543" s="32">
        <v>10.944000000000001</v>
      </c>
      <c r="F543" s="44" t="s">
        <v>233</v>
      </c>
      <c r="G543" s="54"/>
      <c r="H543" s="54"/>
    </row>
    <row r="544" spans="1:8" s="14" customFormat="1" ht="47.25">
      <c r="A544" s="26" t="s">
        <v>881</v>
      </c>
      <c r="B544" s="26" t="s">
        <v>882</v>
      </c>
      <c r="C544" s="26" t="s">
        <v>867</v>
      </c>
      <c r="D544" s="32">
        <v>4.32</v>
      </c>
      <c r="E544" s="32">
        <v>4.32</v>
      </c>
      <c r="F544" s="44" t="s">
        <v>868</v>
      </c>
      <c r="G544" s="54"/>
      <c r="H544" s="54"/>
    </row>
    <row r="545" spans="1:8" s="14" customFormat="1" ht="63">
      <c r="A545" s="93" t="s">
        <v>883</v>
      </c>
      <c r="B545" s="93" t="s">
        <v>884</v>
      </c>
      <c r="C545" s="93" t="s">
        <v>885</v>
      </c>
      <c r="D545" s="32">
        <v>25.616</v>
      </c>
      <c r="E545" s="32">
        <v>25.616</v>
      </c>
      <c r="F545" s="44" t="s">
        <v>886</v>
      </c>
      <c r="G545" s="54"/>
      <c r="H545" s="54"/>
    </row>
    <row r="546" spans="1:8" s="14" customFormat="1" ht="63">
      <c r="A546" s="93" t="s">
        <v>887</v>
      </c>
      <c r="B546" s="93" t="s">
        <v>888</v>
      </c>
      <c r="C546" s="93" t="s">
        <v>885</v>
      </c>
      <c r="D546" s="32">
        <v>82.596000000000004</v>
      </c>
      <c r="E546" s="32">
        <v>82.596000000000004</v>
      </c>
      <c r="F546" s="44" t="s">
        <v>886</v>
      </c>
      <c r="G546" s="54"/>
      <c r="H546" s="54"/>
    </row>
    <row r="547" spans="1:8" s="14" customFormat="1" ht="63">
      <c r="A547" s="93" t="s">
        <v>889</v>
      </c>
      <c r="B547" s="93" t="s">
        <v>890</v>
      </c>
      <c r="C547" s="93" t="s">
        <v>885</v>
      </c>
      <c r="D547" s="32">
        <v>307.85399999999998</v>
      </c>
      <c r="E547" s="32">
        <v>307.85399999999998</v>
      </c>
      <c r="F547" s="44" t="s">
        <v>891</v>
      </c>
      <c r="G547" s="54"/>
      <c r="H547" s="54"/>
    </row>
    <row r="548" spans="1:8" s="14" customFormat="1" ht="63">
      <c r="A548" s="93" t="s">
        <v>892</v>
      </c>
      <c r="B548" s="93" t="s">
        <v>893</v>
      </c>
      <c r="C548" s="93" t="s">
        <v>894</v>
      </c>
      <c r="D548" s="32">
        <v>1348.374</v>
      </c>
      <c r="E548" s="32">
        <v>1348.374</v>
      </c>
      <c r="F548" s="44" t="s">
        <v>895</v>
      </c>
      <c r="G548" s="54"/>
      <c r="H548" s="54"/>
    </row>
    <row r="549" spans="1:8" s="14" customFormat="1" ht="141.75">
      <c r="A549" s="93" t="s">
        <v>896</v>
      </c>
      <c r="B549" s="93" t="s">
        <v>897</v>
      </c>
      <c r="C549" s="93" t="s">
        <v>898</v>
      </c>
      <c r="D549" s="32">
        <v>96.289000000000001</v>
      </c>
      <c r="E549" s="32">
        <v>96.289000000000001</v>
      </c>
      <c r="F549" s="44" t="s">
        <v>891</v>
      </c>
      <c r="G549" s="54"/>
      <c r="H549" s="54"/>
    </row>
    <row r="550" spans="1:8" s="14" customFormat="1" ht="47.25">
      <c r="A550" s="93" t="s">
        <v>899</v>
      </c>
      <c r="B550" s="93" t="s">
        <v>900</v>
      </c>
      <c r="C550" s="93" t="s">
        <v>901</v>
      </c>
      <c r="D550" s="31">
        <v>239.755</v>
      </c>
      <c r="E550" s="31">
        <v>239.755</v>
      </c>
      <c r="F550" s="44" t="s">
        <v>902</v>
      </c>
      <c r="G550" s="54"/>
      <c r="H550" s="54"/>
    </row>
    <row r="551" spans="1:8" s="14" customFormat="1" ht="47.25">
      <c r="A551" s="93" t="s">
        <v>903</v>
      </c>
      <c r="B551" s="93" t="s">
        <v>904</v>
      </c>
      <c r="C551" s="93" t="s">
        <v>905</v>
      </c>
      <c r="D551" s="125">
        <v>403.7</v>
      </c>
      <c r="E551" s="126">
        <v>351.37900000000002</v>
      </c>
      <c r="F551" s="44" t="s">
        <v>906</v>
      </c>
      <c r="G551" s="54"/>
      <c r="H551" s="54"/>
    </row>
    <row r="552" spans="1:8" s="14" customFormat="1" ht="63">
      <c r="A552" s="93" t="s">
        <v>903</v>
      </c>
      <c r="B552" s="44" t="s">
        <v>907</v>
      </c>
      <c r="C552" s="93" t="s">
        <v>908</v>
      </c>
      <c r="D552" s="125">
        <v>200</v>
      </c>
      <c r="E552" s="126">
        <v>197.48599999999999</v>
      </c>
      <c r="F552" s="44" t="s">
        <v>909</v>
      </c>
      <c r="G552" s="54"/>
      <c r="H552" s="54"/>
    </row>
    <row r="553" spans="1:8">
      <c r="A553" s="226" t="s">
        <v>264</v>
      </c>
      <c r="B553" s="226"/>
      <c r="C553" s="226"/>
      <c r="D553" s="226"/>
      <c r="E553" s="226"/>
      <c r="F553" s="134"/>
    </row>
    <row r="554" spans="1:8" s="14" customFormat="1" ht="31.5">
      <c r="A554" s="21" t="s">
        <v>910</v>
      </c>
      <c r="B554" s="21" t="s">
        <v>236</v>
      </c>
      <c r="C554" s="29" t="s">
        <v>448</v>
      </c>
      <c r="D554" s="47">
        <v>182.04150514702107</v>
      </c>
      <c r="E554" s="47">
        <v>169.93473</v>
      </c>
      <c r="F554" s="29" t="s">
        <v>911</v>
      </c>
      <c r="G554" s="54"/>
      <c r="H554" s="54"/>
    </row>
    <row r="555" spans="1:8" s="14" customFormat="1">
      <c r="A555" s="21" t="s">
        <v>237</v>
      </c>
      <c r="B555" s="21" t="s">
        <v>236</v>
      </c>
      <c r="C555" s="29" t="s">
        <v>448</v>
      </c>
      <c r="D555" s="47">
        <v>1234.3000882682177</v>
      </c>
      <c r="E555" s="47">
        <v>1152.21225</v>
      </c>
      <c r="F555" s="29" t="s">
        <v>238</v>
      </c>
      <c r="G555" s="54"/>
      <c r="H555" s="54"/>
    </row>
    <row r="556" spans="1:8" s="14" customFormat="1">
      <c r="A556" s="21" t="s">
        <v>912</v>
      </c>
      <c r="B556" s="21" t="s">
        <v>236</v>
      </c>
      <c r="C556" s="29" t="s">
        <v>448</v>
      </c>
      <c r="D556" s="47">
        <v>127.30375987111842</v>
      </c>
      <c r="E556" s="47">
        <v>118.83735</v>
      </c>
      <c r="F556" s="29" t="s">
        <v>913</v>
      </c>
      <c r="G556" s="54"/>
      <c r="H556" s="54"/>
    </row>
    <row r="557" spans="1:8" s="14" customFormat="1">
      <c r="A557" s="21" t="s">
        <v>914</v>
      </c>
      <c r="B557" s="21" t="s">
        <v>236</v>
      </c>
      <c r="C557" s="29" t="s">
        <v>417</v>
      </c>
      <c r="D557" s="47">
        <v>20.517412323633483</v>
      </c>
      <c r="E557" s="47">
        <v>19.152889999999999</v>
      </c>
      <c r="F557" s="29" t="s">
        <v>915</v>
      </c>
      <c r="G557" s="54"/>
      <c r="H557" s="54"/>
    </row>
    <row r="558" spans="1:8" s="14" customFormat="1">
      <c r="A558" s="21" t="s">
        <v>916</v>
      </c>
      <c r="B558" s="21" t="s">
        <v>236</v>
      </c>
      <c r="C558" s="29" t="s">
        <v>448</v>
      </c>
      <c r="D558" s="47">
        <v>282.28213603826214</v>
      </c>
      <c r="E558" s="47">
        <v>263.50880000000001</v>
      </c>
      <c r="F558" s="29" t="s">
        <v>239</v>
      </c>
      <c r="G558" s="54"/>
      <c r="H558" s="54"/>
    </row>
    <row r="559" spans="1:8" s="14" customFormat="1">
      <c r="A559" s="21" t="s">
        <v>917</v>
      </c>
      <c r="B559" s="21" t="s">
        <v>236</v>
      </c>
      <c r="C559" s="29" t="s">
        <v>448</v>
      </c>
      <c r="D559" s="47">
        <v>332.55509835174729</v>
      </c>
      <c r="E559" s="47">
        <v>310.43833000000001</v>
      </c>
      <c r="F559" s="29" t="s">
        <v>239</v>
      </c>
      <c r="G559" s="54"/>
      <c r="H559" s="54"/>
    </row>
    <row r="560" spans="1:8" s="14" customFormat="1" ht="31.5">
      <c r="A560" s="21" t="s">
        <v>918</v>
      </c>
      <c r="B560" s="21" t="s">
        <v>240</v>
      </c>
      <c r="C560" s="29" t="s">
        <v>417</v>
      </c>
      <c r="D560" s="47">
        <v>24.325671506478507</v>
      </c>
      <c r="E560" s="47">
        <v>24.29684</v>
      </c>
      <c r="F560" s="29" t="s">
        <v>919</v>
      </c>
      <c r="G560" s="54"/>
      <c r="H560" s="54"/>
    </row>
    <row r="561" spans="1:8" s="14" customFormat="1" ht="31.5">
      <c r="A561" s="21" t="s">
        <v>920</v>
      </c>
      <c r="B561" s="21" t="s">
        <v>240</v>
      </c>
      <c r="C561" s="29" t="s">
        <v>417</v>
      </c>
      <c r="D561" s="47">
        <v>31.558454014566674</v>
      </c>
      <c r="E561" s="47">
        <v>31.521049999999999</v>
      </c>
      <c r="F561" s="29" t="s">
        <v>919</v>
      </c>
      <c r="G561" s="54"/>
      <c r="H561" s="54"/>
    </row>
    <row r="562" spans="1:8" s="14" customFormat="1" ht="63">
      <c r="A562" s="21" t="s">
        <v>921</v>
      </c>
      <c r="B562" s="21" t="s">
        <v>240</v>
      </c>
      <c r="C562" s="29" t="s">
        <v>417</v>
      </c>
      <c r="D562" s="47">
        <v>34.701128805825981</v>
      </c>
      <c r="E562" s="47">
        <v>34.659999999999997</v>
      </c>
      <c r="F562" s="29" t="s">
        <v>919</v>
      </c>
      <c r="G562" s="54"/>
      <c r="H562" s="54"/>
    </row>
    <row r="563" spans="1:8" s="14" customFormat="1" ht="31.5">
      <c r="A563" s="21" t="s">
        <v>922</v>
      </c>
      <c r="B563" s="21" t="s">
        <v>240</v>
      </c>
      <c r="C563" s="29" t="s">
        <v>448</v>
      </c>
      <c r="D563" s="47">
        <v>1370.7330233850848</v>
      </c>
      <c r="E563" s="47">
        <v>1369.1083900000001</v>
      </c>
      <c r="F563" s="29" t="s">
        <v>241</v>
      </c>
      <c r="G563" s="54"/>
      <c r="H563" s="54"/>
    </row>
    <row r="564" spans="1:8" s="14" customFormat="1" ht="31.5">
      <c r="A564" s="21" t="s">
        <v>923</v>
      </c>
      <c r="B564" s="21" t="s">
        <v>240</v>
      </c>
      <c r="C564" s="29" t="s">
        <v>448</v>
      </c>
      <c r="D564" s="47">
        <v>379.99213793854278</v>
      </c>
      <c r="E564" s="47">
        <v>379.54176000000001</v>
      </c>
      <c r="F564" s="29" t="s">
        <v>241</v>
      </c>
      <c r="G564" s="54"/>
      <c r="H564" s="54"/>
    </row>
    <row r="565" spans="1:8" s="14" customFormat="1" ht="31.5">
      <c r="A565" s="21" t="s">
        <v>924</v>
      </c>
      <c r="B565" s="21" t="s">
        <v>240</v>
      </c>
      <c r="C565" s="29" t="s">
        <v>448</v>
      </c>
      <c r="D565" s="47">
        <v>1061.9365586675012</v>
      </c>
      <c r="E565" s="47">
        <v>1060.6779200000001</v>
      </c>
      <c r="F565" s="29" t="s">
        <v>241</v>
      </c>
      <c r="G565" s="54"/>
      <c r="H565" s="54"/>
    </row>
    <row r="566" spans="1:8" s="14" customFormat="1" ht="31.5">
      <c r="A566" s="21" t="s">
        <v>925</v>
      </c>
      <c r="B566" s="21" t="s">
        <v>240</v>
      </c>
      <c r="C566" s="29" t="s">
        <v>448</v>
      </c>
      <c r="D566" s="47">
        <v>1224.8587889211076</v>
      </c>
      <c r="E566" s="47">
        <v>1223.40705</v>
      </c>
      <c r="F566" s="29" t="s">
        <v>229</v>
      </c>
      <c r="G566" s="54"/>
      <c r="H566" s="54"/>
    </row>
    <row r="567" spans="1:8" s="14" customFormat="1" ht="31.5">
      <c r="A567" s="21" t="s">
        <v>926</v>
      </c>
      <c r="B567" s="21" t="s">
        <v>240</v>
      </c>
      <c r="C567" s="29" t="s">
        <v>448</v>
      </c>
      <c r="D567" s="47">
        <v>465.10981192722886</v>
      </c>
      <c r="E567" s="47">
        <v>464.55855000000003</v>
      </c>
      <c r="F567" s="29" t="s">
        <v>229</v>
      </c>
      <c r="G567" s="54"/>
      <c r="H567" s="54"/>
    </row>
    <row r="568" spans="1:8" s="14" customFormat="1" ht="31.5">
      <c r="A568" s="21" t="s">
        <v>242</v>
      </c>
      <c r="B568" s="21" t="s">
        <v>240</v>
      </c>
      <c r="C568" s="29" t="s">
        <v>448</v>
      </c>
      <c r="D568" s="47">
        <v>1375.2432290144043</v>
      </c>
      <c r="E568" s="47">
        <v>1373.6132500000001</v>
      </c>
      <c r="F568" s="29" t="s">
        <v>229</v>
      </c>
      <c r="G568" s="54"/>
      <c r="H568" s="54"/>
    </row>
    <row r="569" spans="1:8" s="14" customFormat="1" ht="31.5">
      <c r="A569" s="21" t="s">
        <v>927</v>
      </c>
      <c r="B569" s="21" t="s">
        <v>240</v>
      </c>
      <c r="C569" s="29" t="s">
        <v>448</v>
      </c>
      <c r="D569" s="47">
        <v>898.75747398241344</v>
      </c>
      <c r="E569" s="47">
        <v>897.69223999999997</v>
      </c>
      <c r="F569" s="29" t="s">
        <v>243</v>
      </c>
      <c r="G569" s="54"/>
      <c r="H569" s="54"/>
    </row>
    <row r="570" spans="1:8" s="14" customFormat="1">
      <c r="A570" s="21" t="s">
        <v>928</v>
      </c>
      <c r="B570" s="21" t="s">
        <v>240</v>
      </c>
      <c r="C570" s="29" t="s">
        <v>417</v>
      </c>
      <c r="D570" s="47">
        <v>8.3838968428977072</v>
      </c>
      <c r="E570" s="47">
        <v>8.3739600000000003</v>
      </c>
      <c r="F570" s="29" t="s">
        <v>929</v>
      </c>
      <c r="G570" s="54"/>
      <c r="H570" s="54"/>
    </row>
    <row r="571" spans="1:8" s="14" customFormat="1" ht="31.5">
      <c r="A571" s="21" t="s">
        <v>930</v>
      </c>
      <c r="B571" s="21" t="s">
        <v>240</v>
      </c>
      <c r="C571" s="29" t="s">
        <v>417</v>
      </c>
      <c r="D571" s="47">
        <v>7.7657642137945064</v>
      </c>
      <c r="E571" s="47">
        <v>7.7565600000000003</v>
      </c>
      <c r="F571" s="29" t="s">
        <v>929</v>
      </c>
      <c r="G571" s="54"/>
      <c r="H571" s="54"/>
    </row>
    <row r="572" spans="1:8" s="14" customFormat="1">
      <c r="A572" s="21" t="s">
        <v>931</v>
      </c>
      <c r="B572" s="21" t="s">
        <v>240</v>
      </c>
      <c r="C572" s="29" t="s">
        <v>448</v>
      </c>
      <c r="D572" s="47">
        <v>1151.0940607801531</v>
      </c>
      <c r="E572" s="47">
        <v>1149.72975</v>
      </c>
      <c r="F572" s="29" t="s">
        <v>243</v>
      </c>
      <c r="G572" s="54"/>
      <c r="H572" s="54"/>
    </row>
    <row r="573" spans="1:8" s="14" customFormat="1" ht="47.25">
      <c r="A573" s="21" t="s">
        <v>932</v>
      </c>
      <c r="B573" s="21" t="s">
        <v>244</v>
      </c>
      <c r="C573" s="29" t="s">
        <v>417</v>
      </c>
      <c r="D573" s="47">
        <v>46.919972281086956</v>
      </c>
      <c r="E573" s="47">
        <v>43.562199999999997</v>
      </c>
      <c r="F573" s="29" t="s">
        <v>915</v>
      </c>
      <c r="G573" s="54"/>
      <c r="H573" s="54"/>
    </row>
    <row r="574" spans="1:8" s="14" customFormat="1">
      <c r="A574" s="21" t="s">
        <v>933</v>
      </c>
      <c r="B574" s="21" t="s">
        <v>244</v>
      </c>
      <c r="C574" s="29" t="s">
        <v>448</v>
      </c>
      <c r="D574" s="47">
        <v>331.02025257479528</v>
      </c>
      <c r="E574" s="47">
        <v>307.33118000000002</v>
      </c>
      <c r="F574" s="29" t="s">
        <v>913</v>
      </c>
      <c r="G574" s="54"/>
      <c r="H574" s="54"/>
    </row>
    <row r="575" spans="1:8" s="14" customFormat="1" ht="47.25">
      <c r="A575" s="21" t="s">
        <v>934</v>
      </c>
      <c r="B575" s="21" t="s">
        <v>244</v>
      </c>
      <c r="C575" s="29" t="s">
        <v>448</v>
      </c>
      <c r="D575" s="47">
        <v>421.90370960617236</v>
      </c>
      <c r="E575" s="47">
        <v>391.71066999999999</v>
      </c>
      <c r="F575" s="29" t="s">
        <v>245</v>
      </c>
      <c r="G575" s="54"/>
      <c r="H575" s="54"/>
    </row>
    <row r="576" spans="1:8" s="14" customFormat="1" ht="31.5">
      <c r="A576" s="21" t="s">
        <v>935</v>
      </c>
      <c r="B576" s="21" t="s">
        <v>244</v>
      </c>
      <c r="C576" s="29" t="s">
        <v>417</v>
      </c>
      <c r="D576" s="47">
        <v>8.2881302299462423</v>
      </c>
      <c r="E576" s="47">
        <v>7.6950000000000003</v>
      </c>
      <c r="F576" s="29" t="s">
        <v>929</v>
      </c>
      <c r="G576" s="54"/>
      <c r="H576" s="54"/>
    </row>
    <row r="577" spans="1:8" s="14" customFormat="1" ht="31.5">
      <c r="A577" s="21" t="s">
        <v>936</v>
      </c>
      <c r="B577" s="21" t="s">
        <v>244</v>
      </c>
      <c r="C577" s="29" t="s">
        <v>448</v>
      </c>
      <c r="D577" s="47">
        <v>725.35728559978236</v>
      </c>
      <c r="E577" s="47">
        <v>673.44794999999999</v>
      </c>
      <c r="F577" s="29" t="s">
        <v>229</v>
      </c>
      <c r="G577" s="54"/>
      <c r="H577" s="54"/>
    </row>
    <row r="578" spans="1:8" s="14" customFormat="1" ht="47.25">
      <c r="A578" s="21" t="s">
        <v>937</v>
      </c>
      <c r="B578" s="21" t="s">
        <v>244</v>
      </c>
      <c r="C578" s="29" t="s">
        <v>448</v>
      </c>
      <c r="D578" s="47">
        <v>429.67379669164848</v>
      </c>
      <c r="E578" s="47">
        <v>398.92469999999997</v>
      </c>
      <c r="F578" s="29" t="s">
        <v>229</v>
      </c>
      <c r="G578" s="54"/>
      <c r="H578" s="54"/>
    </row>
    <row r="579" spans="1:8" s="14" customFormat="1" ht="47.25">
      <c r="A579" s="21" t="s">
        <v>938</v>
      </c>
      <c r="B579" s="21" t="s">
        <v>244</v>
      </c>
      <c r="C579" s="29" t="s">
        <v>448</v>
      </c>
      <c r="D579" s="47">
        <v>651.91353017174629</v>
      </c>
      <c r="E579" s="47">
        <v>605.26011000000005</v>
      </c>
      <c r="F579" s="29" t="s">
        <v>245</v>
      </c>
      <c r="G579" s="54"/>
      <c r="H579" s="54"/>
    </row>
    <row r="580" spans="1:8" s="14" customFormat="1" ht="31.5">
      <c r="A580" s="21" t="s">
        <v>927</v>
      </c>
      <c r="B580" s="21" t="s">
        <v>244</v>
      </c>
      <c r="C580" s="29" t="s">
        <v>448</v>
      </c>
      <c r="D580" s="47">
        <v>282.67897635996763</v>
      </c>
      <c r="E580" s="47">
        <v>262.44938999999999</v>
      </c>
      <c r="F580" s="29" t="s">
        <v>243</v>
      </c>
      <c r="G580" s="54"/>
      <c r="H580" s="54"/>
    </row>
    <row r="581" spans="1:8" s="14" customFormat="1">
      <c r="A581" s="21" t="s">
        <v>931</v>
      </c>
      <c r="B581" s="21" t="s">
        <v>244</v>
      </c>
      <c r="C581" s="29" t="s">
        <v>448</v>
      </c>
      <c r="D581" s="47">
        <v>308.94434648485452</v>
      </c>
      <c r="E581" s="47">
        <v>286.83510999999999</v>
      </c>
      <c r="F581" s="29" t="s">
        <v>243</v>
      </c>
      <c r="G581" s="54"/>
      <c r="H581" s="54"/>
    </row>
    <row r="582" spans="1:8" s="14" customFormat="1" ht="31.5">
      <c r="A582" s="21" t="s">
        <v>939</v>
      </c>
      <c r="B582" s="21" t="s">
        <v>246</v>
      </c>
      <c r="C582" s="29" t="s">
        <v>448</v>
      </c>
      <c r="D582" s="47">
        <v>66.906471655215114</v>
      </c>
      <c r="E582" s="47">
        <v>64.552080000000004</v>
      </c>
      <c r="F582" s="29" t="s">
        <v>247</v>
      </c>
      <c r="G582" s="54"/>
      <c r="H582" s="54"/>
    </row>
    <row r="583" spans="1:8" s="14" customFormat="1" ht="31.5">
      <c r="A583" s="21" t="s">
        <v>940</v>
      </c>
      <c r="B583" s="21" t="s">
        <v>246</v>
      </c>
      <c r="C583" s="29" t="s">
        <v>448</v>
      </c>
      <c r="D583" s="47">
        <v>80.250768055096117</v>
      </c>
      <c r="E583" s="47">
        <v>77.4268</v>
      </c>
      <c r="F583" s="29" t="s">
        <v>247</v>
      </c>
      <c r="G583" s="54"/>
      <c r="H583" s="54"/>
    </row>
    <row r="584" spans="1:8" s="14" customFormat="1" ht="31.5">
      <c r="A584" s="21" t="s">
        <v>941</v>
      </c>
      <c r="B584" s="21" t="s">
        <v>246</v>
      </c>
      <c r="C584" s="29" t="s">
        <v>448</v>
      </c>
      <c r="D584" s="47">
        <v>122.84276028968874</v>
      </c>
      <c r="E584" s="47">
        <v>118.52001</v>
      </c>
      <c r="F584" s="29" t="s">
        <v>247</v>
      </c>
      <c r="G584" s="54"/>
      <c r="H584" s="54"/>
    </row>
    <row r="585" spans="1:8" s="14" customFormat="1" ht="47.25">
      <c r="A585" s="21" t="s">
        <v>942</v>
      </c>
      <c r="B585" s="21" t="s">
        <v>248</v>
      </c>
      <c r="C585" s="29" t="s">
        <v>417</v>
      </c>
      <c r="D585" s="47">
        <v>32.159864234025648</v>
      </c>
      <c r="E585" s="47">
        <v>32.124209999999998</v>
      </c>
      <c r="F585" s="29" t="s">
        <v>919</v>
      </c>
      <c r="G585" s="54"/>
      <c r="H585" s="54"/>
    </row>
    <row r="586" spans="1:8" s="14" customFormat="1" ht="47.25">
      <c r="A586" s="21" t="s">
        <v>943</v>
      </c>
      <c r="B586" s="21" t="s">
        <v>248</v>
      </c>
      <c r="C586" s="29" t="s">
        <v>417</v>
      </c>
      <c r="D586" s="47">
        <v>35.01355799941372</v>
      </c>
      <c r="E586" s="47">
        <v>34.974739999999997</v>
      </c>
      <c r="F586" s="29" t="s">
        <v>919</v>
      </c>
      <c r="G586" s="54"/>
      <c r="H586" s="54"/>
    </row>
    <row r="587" spans="1:8" s="14" customFormat="1" ht="47.25">
      <c r="A587" s="21" t="s">
        <v>944</v>
      </c>
      <c r="B587" s="21" t="s">
        <v>248</v>
      </c>
      <c r="C587" s="29" t="s">
        <v>417</v>
      </c>
      <c r="D587" s="47">
        <v>32.152486054160534</v>
      </c>
      <c r="E587" s="47">
        <v>32.116840000000003</v>
      </c>
      <c r="F587" s="29" t="s">
        <v>919</v>
      </c>
      <c r="G587" s="54"/>
      <c r="H587" s="54"/>
    </row>
    <row r="588" spans="1:8" s="14" customFormat="1">
      <c r="A588" s="21" t="s">
        <v>945</v>
      </c>
      <c r="B588" s="21" t="s">
        <v>248</v>
      </c>
      <c r="C588" s="29" t="s">
        <v>417</v>
      </c>
      <c r="D588" s="47">
        <v>9.3829124243692767</v>
      </c>
      <c r="E588" s="47">
        <v>9.3725100000000001</v>
      </c>
      <c r="F588" s="29" t="s">
        <v>929</v>
      </c>
      <c r="G588" s="54"/>
      <c r="H588" s="54"/>
    </row>
    <row r="589" spans="1:8" s="14" customFormat="1">
      <c r="A589" s="21" t="s">
        <v>946</v>
      </c>
      <c r="B589" s="21" t="s">
        <v>248</v>
      </c>
      <c r="C589" s="29" t="s">
        <v>448</v>
      </c>
      <c r="D589" s="47">
        <v>1006.8644265250758</v>
      </c>
      <c r="E589" s="47">
        <v>1005.74816</v>
      </c>
      <c r="F589" s="29" t="s">
        <v>947</v>
      </c>
      <c r="G589" s="54"/>
      <c r="H589" s="54"/>
    </row>
    <row r="590" spans="1:8" s="14" customFormat="1">
      <c r="A590" s="21" t="s">
        <v>948</v>
      </c>
      <c r="B590" s="21" t="s">
        <v>248</v>
      </c>
      <c r="C590" s="29" t="s">
        <v>448</v>
      </c>
      <c r="D590" s="47">
        <v>713.99477475936828</v>
      </c>
      <c r="E590" s="47">
        <v>713.20320000000004</v>
      </c>
      <c r="F590" s="29" t="s">
        <v>229</v>
      </c>
      <c r="G590" s="54"/>
      <c r="H590" s="54"/>
    </row>
    <row r="591" spans="1:8" s="14" customFormat="1">
      <c r="A591" s="21" t="s">
        <v>949</v>
      </c>
      <c r="B591" s="21" t="s">
        <v>248</v>
      </c>
      <c r="C591" s="29" t="s">
        <v>448</v>
      </c>
      <c r="D591" s="47">
        <v>314.84925959498815</v>
      </c>
      <c r="E591" s="47">
        <v>314.50020000000001</v>
      </c>
      <c r="F591" s="29" t="s">
        <v>229</v>
      </c>
      <c r="G591" s="54"/>
      <c r="H591" s="54"/>
    </row>
    <row r="592" spans="1:8" s="14" customFormat="1">
      <c r="A592" s="21" t="s">
        <v>950</v>
      </c>
      <c r="B592" s="21" t="s">
        <v>248</v>
      </c>
      <c r="C592" s="29" t="s">
        <v>448</v>
      </c>
      <c r="D592" s="47">
        <v>532.64006472920084</v>
      </c>
      <c r="E592" s="47">
        <v>532.04954999999995</v>
      </c>
      <c r="F592" s="29" t="s">
        <v>229</v>
      </c>
      <c r="G592" s="54"/>
      <c r="H592" s="54"/>
    </row>
    <row r="593" spans="1:8" s="14" customFormat="1">
      <c r="A593" s="21" t="s">
        <v>951</v>
      </c>
      <c r="B593" s="21" t="s">
        <v>248</v>
      </c>
      <c r="C593" s="29" t="s">
        <v>448</v>
      </c>
      <c r="D593" s="47">
        <v>856.4871498195331</v>
      </c>
      <c r="E593" s="47">
        <v>855.5376</v>
      </c>
      <c r="F593" s="29" t="s">
        <v>229</v>
      </c>
      <c r="G593" s="54"/>
      <c r="H593" s="54"/>
    </row>
    <row r="594" spans="1:8" s="14" customFormat="1">
      <c r="A594" s="21" t="s">
        <v>952</v>
      </c>
      <c r="B594" s="21" t="s">
        <v>248</v>
      </c>
      <c r="C594" s="29" t="s">
        <v>448</v>
      </c>
      <c r="D594" s="47">
        <v>1297.7304869968016</v>
      </c>
      <c r="E594" s="47">
        <v>1296.2917500000001</v>
      </c>
      <c r="F594" s="29" t="s">
        <v>229</v>
      </c>
      <c r="G594" s="54"/>
      <c r="H594" s="54"/>
    </row>
    <row r="595" spans="1:8" s="14" customFormat="1" ht="31.5">
      <c r="A595" s="21" t="s">
        <v>953</v>
      </c>
      <c r="B595" s="21" t="s">
        <v>248</v>
      </c>
      <c r="C595" s="29" t="s">
        <v>448</v>
      </c>
      <c r="D595" s="47">
        <v>1443.0745235692846</v>
      </c>
      <c r="E595" s="47">
        <v>1441.4746500000001</v>
      </c>
      <c r="F595" s="29" t="s">
        <v>229</v>
      </c>
      <c r="G595" s="54"/>
      <c r="H595" s="54"/>
    </row>
    <row r="596" spans="1:8" s="14" customFormat="1" ht="31.5">
      <c r="A596" s="21" t="s">
        <v>954</v>
      </c>
      <c r="B596" s="21" t="s">
        <v>248</v>
      </c>
      <c r="C596" s="29" t="s">
        <v>448</v>
      </c>
      <c r="D596" s="47">
        <v>1397.9998011972498</v>
      </c>
      <c r="E596" s="47">
        <v>1396.4499000000001</v>
      </c>
      <c r="F596" s="29" t="s">
        <v>229</v>
      </c>
      <c r="G596" s="54"/>
      <c r="H596" s="54"/>
    </row>
    <row r="597" spans="1:8" s="14" customFormat="1" ht="31.5">
      <c r="A597" s="21" t="s">
        <v>955</v>
      </c>
      <c r="B597" s="21" t="s">
        <v>248</v>
      </c>
      <c r="C597" s="29" t="s">
        <v>448</v>
      </c>
      <c r="D597" s="47">
        <v>1369.9395420159299</v>
      </c>
      <c r="E597" s="47">
        <v>1368.42075</v>
      </c>
      <c r="F597" s="29" t="s">
        <v>229</v>
      </c>
      <c r="G597" s="54"/>
      <c r="H597" s="54"/>
    </row>
    <row r="598" spans="1:8" s="14" customFormat="1">
      <c r="A598" s="21" t="s">
        <v>956</v>
      </c>
      <c r="B598" s="21" t="s">
        <v>248</v>
      </c>
      <c r="C598" s="29" t="s">
        <v>448</v>
      </c>
      <c r="D598" s="47">
        <v>1221.3977101877958</v>
      </c>
      <c r="E598" s="47">
        <v>1220.0436</v>
      </c>
      <c r="F598" s="29" t="s">
        <v>229</v>
      </c>
      <c r="G598" s="54"/>
      <c r="H598" s="54"/>
    </row>
    <row r="599" spans="1:8" s="14" customFormat="1" ht="31.5">
      <c r="A599" s="21" t="s">
        <v>957</v>
      </c>
      <c r="B599" s="21" t="s">
        <v>248</v>
      </c>
      <c r="C599" s="29" t="s">
        <v>448</v>
      </c>
      <c r="D599" s="47">
        <v>754.47455291784752</v>
      </c>
      <c r="E599" s="47">
        <v>753.63810000000001</v>
      </c>
      <c r="F599" s="29" t="s">
        <v>229</v>
      </c>
      <c r="G599" s="54"/>
      <c r="H599" s="54"/>
    </row>
    <row r="600" spans="1:8" s="14" customFormat="1" ht="31.5">
      <c r="A600" s="21" t="s">
        <v>958</v>
      </c>
      <c r="B600" s="21" t="s">
        <v>248</v>
      </c>
      <c r="C600" s="29" t="s">
        <v>448</v>
      </c>
      <c r="D600" s="47">
        <v>1126.8947889348474</v>
      </c>
      <c r="E600" s="47">
        <v>1125.64545</v>
      </c>
      <c r="F600" s="29" t="s">
        <v>229</v>
      </c>
      <c r="G600" s="54"/>
      <c r="H600" s="54"/>
    </row>
    <row r="601" spans="1:8" s="14" customFormat="1">
      <c r="A601" s="21" t="s">
        <v>959</v>
      </c>
      <c r="B601" s="21" t="s">
        <v>248</v>
      </c>
      <c r="C601" s="29" t="s">
        <v>448</v>
      </c>
      <c r="D601" s="47">
        <v>912.86009804010837</v>
      </c>
      <c r="E601" s="47">
        <v>911.84804999999994</v>
      </c>
      <c r="F601" s="29" t="s">
        <v>229</v>
      </c>
      <c r="G601" s="54"/>
      <c r="H601" s="54"/>
    </row>
    <row r="602" spans="1:8" s="14" customFormat="1" ht="31.5">
      <c r="A602" s="21" t="s">
        <v>249</v>
      </c>
      <c r="B602" s="21" t="s">
        <v>960</v>
      </c>
      <c r="C602" s="29" t="s">
        <v>961</v>
      </c>
      <c r="D602" s="47">
        <v>283.08099649499638</v>
      </c>
      <c r="E602" s="47">
        <v>199.91032000000001</v>
      </c>
      <c r="F602" s="29" t="s">
        <v>247</v>
      </c>
      <c r="G602" s="54"/>
      <c r="H602" s="54"/>
    </row>
    <row r="603" spans="1:8" s="14" customFormat="1" ht="31.5">
      <c r="A603" s="21" t="s">
        <v>962</v>
      </c>
      <c r="B603" s="21" t="s">
        <v>963</v>
      </c>
      <c r="C603" s="29" t="s">
        <v>417</v>
      </c>
      <c r="D603" s="47">
        <v>169.5278903404886</v>
      </c>
      <c r="E603" s="47">
        <v>119.71971000000001</v>
      </c>
      <c r="F603" s="29" t="s">
        <v>964</v>
      </c>
      <c r="G603" s="54"/>
      <c r="H603" s="54"/>
    </row>
    <row r="604" spans="1:8" s="14" customFormat="1">
      <c r="A604" s="21" t="s">
        <v>250</v>
      </c>
      <c r="B604" s="21" t="s">
        <v>965</v>
      </c>
      <c r="C604" s="29" t="s">
        <v>417</v>
      </c>
      <c r="D604" s="47">
        <v>101.95405400112297</v>
      </c>
      <c r="E604" s="47">
        <v>71.999420000000001</v>
      </c>
      <c r="F604" s="29" t="s">
        <v>966</v>
      </c>
      <c r="G604" s="54"/>
      <c r="H604" s="54"/>
    </row>
    <row r="605" spans="1:8" s="14" customFormat="1" ht="31.5">
      <c r="A605" s="21" t="s">
        <v>967</v>
      </c>
      <c r="B605" s="21" t="s">
        <v>968</v>
      </c>
      <c r="C605" s="29" t="s">
        <v>969</v>
      </c>
      <c r="D605" s="47">
        <v>400.94425916339219</v>
      </c>
      <c r="E605" s="47">
        <v>283.14474000000001</v>
      </c>
      <c r="F605" s="29" t="s">
        <v>229</v>
      </c>
      <c r="G605" s="54"/>
      <c r="H605" s="54"/>
    </row>
    <row r="606" spans="1:8" customFormat="1" ht="31.5">
      <c r="A606" s="137" t="s">
        <v>2538</v>
      </c>
      <c r="B606" s="137" t="s">
        <v>2539</v>
      </c>
      <c r="C606" s="138" t="s">
        <v>448</v>
      </c>
      <c r="D606" s="138">
        <v>127.98099999999999</v>
      </c>
      <c r="E606" s="138">
        <v>127.98099999999999</v>
      </c>
      <c r="F606" s="29" t="s">
        <v>2540</v>
      </c>
      <c r="G606" s="144"/>
      <c r="H606" s="144"/>
    </row>
    <row r="607" spans="1:8" customFormat="1" ht="31.5">
      <c r="A607" s="137" t="s">
        <v>2538</v>
      </c>
      <c r="B607" s="137" t="s">
        <v>2541</v>
      </c>
      <c r="C607" s="138" t="s">
        <v>448</v>
      </c>
      <c r="D607" s="138">
        <v>195.88200000000001</v>
      </c>
      <c r="E607" s="138">
        <v>195.88200000000001</v>
      </c>
      <c r="F607" s="29" t="s">
        <v>2542</v>
      </c>
      <c r="G607" s="144"/>
      <c r="H607" s="144"/>
    </row>
    <row r="608" spans="1:8" customFormat="1">
      <c r="A608" s="137" t="s">
        <v>2538</v>
      </c>
      <c r="B608" s="137" t="s">
        <v>2543</v>
      </c>
      <c r="C608" s="138" t="s">
        <v>417</v>
      </c>
      <c r="D608" s="138">
        <v>12.167</v>
      </c>
      <c r="E608" s="138">
        <v>12.167</v>
      </c>
      <c r="F608" s="29" t="s">
        <v>2544</v>
      </c>
      <c r="G608" s="144"/>
      <c r="H608" s="144"/>
    </row>
    <row r="609" spans="1:8" customFormat="1" ht="31.5">
      <c r="A609" s="137" t="s">
        <v>2538</v>
      </c>
      <c r="B609" s="137" t="s">
        <v>2545</v>
      </c>
      <c r="C609" s="138" t="s">
        <v>417</v>
      </c>
      <c r="D609" s="138">
        <v>15.55</v>
      </c>
      <c r="E609" s="138">
        <v>15.55</v>
      </c>
      <c r="F609" s="29" t="s">
        <v>2546</v>
      </c>
      <c r="G609" s="144"/>
      <c r="H609" s="144"/>
    </row>
    <row r="610" spans="1:8" customFormat="1" ht="31.5">
      <c r="A610" s="137" t="s">
        <v>2538</v>
      </c>
      <c r="B610" s="137" t="s">
        <v>2545</v>
      </c>
      <c r="C610" s="138" t="s">
        <v>295</v>
      </c>
      <c r="D610" s="138">
        <v>1.236</v>
      </c>
      <c r="E610" s="138">
        <v>1.236</v>
      </c>
      <c r="F610" s="29" t="s">
        <v>2546</v>
      </c>
      <c r="G610" s="144"/>
      <c r="H610" s="144"/>
    </row>
    <row r="611" spans="1:8" customFormat="1">
      <c r="A611" s="137" t="s">
        <v>2538</v>
      </c>
      <c r="B611" s="137" t="s">
        <v>2545</v>
      </c>
      <c r="C611" s="138" t="s">
        <v>287</v>
      </c>
      <c r="D611" s="138">
        <v>7.3920000000000003</v>
      </c>
      <c r="E611" s="138">
        <v>7.3920000000000003</v>
      </c>
      <c r="F611" s="29" t="s">
        <v>2547</v>
      </c>
      <c r="G611" s="144"/>
      <c r="H611" s="144"/>
    </row>
    <row r="612" spans="1:8" customFormat="1" ht="31.5">
      <c r="A612" s="137" t="s">
        <v>2538</v>
      </c>
      <c r="B612" s="137" t="s">
        <v>2545</v>
      </c>
      <c r="C612" s="138" t="s">
        <v>448</v>
      </c>
      <c r="D612" s="138">
        <v>289.79199999999997</v>
      </c>
      <c r="E612" s="138">
        <v>279.23700000000002</v>
      </c>
      <c r="F612" s="29" t="s">
        <v>2546</v>
      </c>
      <c r="G612" s="144"/>
      <c r="H612" s="144"/>
    </row>
    <row r="613" spans="1:8">
      <c r="A613" s="226" t="s">
        <v>265</v>
      </c>
      <c r="B613" s="226"/>
      <c r="C613" s="226"/>
      <c r="D613" s="226"/>
      <c r="E613" s="226"/>
      <c r="F613" s="134"/>
    </row>
    <row r="614" spans="1:8" s="14" customFormat="1">
      <c r="A614" s="60"/>
      <c r="B614" s="94"/>
      <c r="C614" s="6"/>
      <c r="D614" s="127">
        <f>D615+D616+D617+D618</f>
        <v>663.55025000000001</v>
      </c>
      <c r="E614" s="127">
        <f>E615+E616+E617+E618</f>
        <v>571.45725000000004</v>
      </c>
      <c r="F614" s="6"/>
      <c r="G614" s="54"/>
      <c r="H614" s="54"/>
    </row>
    <row r="615" spans="1:8" s="14" customFormat="1">
      <c r="A615" s="8" t="s">
        <v>970</v>
      </c>
      <c r="B615" s="8" t="s">
        <v>971</v>
      </c>
      <c r="C615" s="6" t="s">
        <v>972</v>
      </c>
      <c r="D615" s="128">
        <v>92.093000000000004</v>
      </c>
      <c r="E615" s="36"/>
      <c r="F615" s="6" t="s">
        <v>252</v>
      </c>
      <c r="G615" s="54"/>
      <c r="H615" s="54"/>
    </row>
    <row r="616" spans="1:8" s="14" customFormat="1">
      <c r="A616" s="8" t="s">
        <v>973</v>
      </c>
      <c r="B616" s="8" t="s">
        <v>971</v>
      </c>
      <c r="C616" s="6" t="s">
        <v>972</v>
      </c>
      <c r="D616" s="129">
        <v>546.63924999999995</v>
      </c>
      <c r="E616" s="36">
        <v>546.63924999999995</v>
      </c>
      <c r="F616" s="6" t="s">
        <v>251</v>
      </c>
      <c r="G616" s="54"/>
      <c r="H616" s="54"/>
    </row>
    <row r="617" spans="1:8" s="14" customFormat="1" ht="31.5">
      <c r="A617" s="8" t="s">
        <v>253</v>
      </c>
      <c r="B617" s="10" t="s">
        <v>974</v>
      </c>
      <c r="C617" s="6" t="s">
        <v>972</v>
      </c>
      <c r="D617" s="128">
        <v>8.6180000000000003</v>
      </c>
      <c r="E617" s="36">
        <v>8.6180000000000003</v>
      </c>
      <c r="F617" s="6" t="s">
        <v>245</v>
      </c>
      <c r="G617" s="54"/>
      <c r="H617" s="54"/>
    </row>
    <row r="618" spans="1:8" s="14" customFormat="1" ht="31.5">
      <c r="A618" s="8" t="s">
        <v>254</v>
      </c>
      <c r="B618" s="10" t="s">
        <v>974</v>
      </c>
      <c r="C618" s="6" t="s">
        <v>972</v>
      </c>
      <c r="D618" s="129">
        <v>16.2</v>
      </c>
      <c r="E618" s="36">
        <v>16.2</v>
      </c>
      <c r="F618" s="6" t="s">
        <v>255</v>
      </c>
      <c r="G618" s="54"/>
      <c r="H618" s="54"/>
    </row>
    <row r="619" spans="1:8" s="14" customFormat="1">
      <c r="A619" s="60"/>
      <c r="B619" s="95"/>
      <c r="C619" s="6"/>
      <c r="D619" s="127">
        <f>D620+D621</f>
        <v>83.438000000000002</v>
      </c>
      <c r="E619" s="127">
        <f>E620+E621</f>
        <v>72.937730000000002</v>
      </c>
      <c r="F619" s="6"/>
      <c r="G619" s="54"/>
      <c r="H619" s="54"/>
    </row>
    <row r="620" spans="1:8" s="14" customFormat="1" ht="78.75">
      <c r="A620" s="8" t="s">
        <v>975</v>
      </c>
      <c r="B620" s="8" t="s">
        <v>976</v>
      </c>
      <c r="C620" s="6" t="s">
        <v>977</v>
      </c>
      <c r="D620" s="129">
        <v>3</v>
      </c>
      <c r="E620" s="36">
        <v>3</v>
      </c>
      <c r="F620" s="6" t="s">
        <v>978</v>
      </c>
      <c r="G620" s="54"/>
      <c r="H620" s="54"/>
    </row>
    <row r="621" spans="1:8" s="14" customFormat="1" ht="94.5">
      <c r="A621" s="8" t="s">
        <v>979</v>
      </c>
      <c r="B621" s="8" t="s">
        <v>976</v>
      </c>
      <c r="C621" s="6" t="s">
        <v>977</v>
      </c>
      <c r="D621" s="129">
        <v>80.438000000000002</v>
      </c>
      <c r="E621" s="36">
        <v>69.937730000000002</v>
      </c>
      <c r="F621" s="6" t="s">
        <v>978</v>
      </c>
      <c r="G621" s="54"/>
      <c r="H621" s="54"/>
    </row>
    <row r="622" spans="1:8" s="14" customFormat="1">
      <c r="A622" s="60"/>
      <c r="B622" s="96"/>
      <c r="C622" s="6"/>
      <c r="D622" s="127">
        <f>D623+D624+D625+D626+D627+D628+D629</f>
        <v>516.02099999999996</v>
      </c>
      <c r="E622" s="127">
        <f>E623+E624+E625+E626+E627+E628+E629</f>
        <v>72.31962</v>
      </c>
      <c r="F622" s="6"/>
      <c r="G622" s="54"/>
      <c r="H622" s="54"/>
    </row>
    <row r="623" spans="1:8" s="14" customFormat="1" ht="47.25">
      <c r="A623" s="8" t="s">
        <v>980</v>
      </c>
      <c r="B623" s="8" t="s">
        <v>981</v>
      </c>
      <c r="C623" s="6" t="s">
        <v>972</v>
      </c>
      <c r="D623" s="128">
        <v>153.66900000000001</v>
      </c>
      <c r="E623" s="36">
        <v>41.213819999999998</v>
      </c>
      <c r="F623" s="6" t="s">
        <v>251</v>
      </c>
      <c r="G623" s="54"/>
      <c r="H623" s="54"/>
    </row>
    <row r="624" spans="1:8" s="14" customFormat="1" ht="31.5">
      <c r="A624" s="8" t="s">
        <v>982</v>
      </c>
      <c r="B624" s="8" t="s">
        <v>981</v>
      </c>
      <c r="C624" s="6" t="s">
        <v>972</v>
      </c>
      <c r="D624" s="128">
        <v>150.95599999999999</v>
      </c>
      <c r="E624" s="36"/>
      <c r="F624" s="6" t="s">
        <v>251</v>
      </c>
      <c r="G624" s="54"/>
      <c r="H624" s="54"/>
    </row>
    <row r="625" spans="1:8" s="14" customFormat="1" ht="47.25">
      <c r="A625" s="8" t="s">
        <v>983</v>
      </c>
      <c r="B625" s="8" t="s">
        <v>981</v>
      </c>
      <c r="C625" s="6" t="s">
        <v>972</v>
      </c>
      <c r="D625" s="128">
        <v>118.07299999999999</v>
      </c>
      <c r="E625" s="36"/>
      <c r="F625" s="6" t="s">
        <v>251</v>
      </c>
      <c r="G625" s="54"/>
      <c r="H625" s="54"/>
    </row>
    <row r="626" spans="1:8" s="14" customFormat="1" ht="47.25">
      <c r="A626" s="8" t="s">
        <v>984</v>
      </c>
      <c r="B626" s="8" t="s">
        <v>981</v>
      </c>
      <c r="C626" s="6" t="s">
        <v>972</v>
      </c>
      <c r="D626" s="128">
        <v>74.855000000000004</v>
      </c>
      <c r="E626" s="36">
        <v>12.6378</v>
      </c>
      <c r="F626" s="6" t="s">
        <v>251</v>
      </c>
      <c r="G626" s="54"/>
      <c r="H626" s="54"/>
    </row>
    <row r="627" spans="1:8" s="14" customFormat="1" ht="47.25">
      <c r="A627" s="8" t="s">
        <v>985</v>
      </c>
      <c r="B627" s="8" t="s">
        <v>981</v>
      </c>
      <c r="C627" s="6" t="s">
        <v>972</v>
      </c>
      <c r="D627" s="128">
        <v>6.1559999999999997</v>
      </c>
      <c r="E627" s="36">
        <v>6.1559999999999997</v>
      </c>
      <c r="F627" s="6" t="s">
        <v>85</v>
      </c>
      <c r="G627" s="54"/>
      <c r="H627" s="54"/>
    </row>
    <row r="628" spans="1:8" s="14" customFormat="1" ht="47.25">
      <c r="A628" s="8" t="s">
        <v>986</v>
      </c>
      <c r="B628" s="8" t="s">
        <v>981</v>
      </c>
      <c r="C628" s="6" t="s">
        <v>972</v>
      </c>
      <c r="D628" s="128">
        <v>6.1559999999999997</v>
      </c>
      <c r="E628" s="36">
        <v>6.1559999999999997</v>
      </c>
      <c r="F628" s="6" t="s">
        <v>85</v>
      </c>
      <c r="G628" s="54"/>
      <c r="H628" s="54"/>
    </row>
    <row r="629" spans="1:8" s="14" customFormat="1" ht="47.25">
      <c r="A629" s="8" t="s">
        <v>987</v>
      </c>
      <c r="B629" s="8" t="s">
        <v>981</v>
      </c>
      <c r="C629" s="6" t="s">
        <v>972</v>
      </c>
      <c r="D629" s="128">
        <v>6.1559999999999997</v>
      </c>
      <c r="E629" s="36">
        <v>6.1559999999999997</v>
      </c>
      <c r="F629" s="6" t="s">
        <v>85</v>
      </c>
      <c r="G629" s="54"/>
      <c r="H629" s="54"/>
    </row>
    <row r="630" spans="1:8" s="14" customFormat="1">
      <c r="A630" s="43"/>
      <c r="B630" s="97"/>
      <c r="C630" s="43"/>
      <c r="D630" s="130">
        <f>D631+D632+D633+D634+D635+D636+D637+D638+D639+D640+D641+D642+D643+D644+D645+D646+D647+D648+D649+D650</f>
        <v>9169.6924999999992</v>
      </c>
      <c r="E630" s="130">
        <f>E631+E632+E633+E634+E635+E636+E637+E638+E639+E640+E641+E642+E643+E644+E645+E646+E647+E648+E649+E650</f>
        <v>7919.2285000000011</v>
      </c>
      <c r="F630" s="43"/>
      <c r="G630" s="54"/>
      <c r="H630" s="54"/>
    </row>
    <row r="631" spans="1:8" s="14" customFormat="1">
      <c r="A631" s="8" t="s">
        <v>988</v>
      </c>
      <c r="B631" s="8" t="s">
        <v>989</v>
      </c>
      <c r="C631" s="6" t="s">
        <v>972</v>
      </c>
      <c r="D631" s="131">
        <v>1410.789</v>
      </c>
      <c r="E631" s="36">
        <v>1410.789</v>
      </c>
      <c r="F631" s="43" t="s">
        <v>256</v>
      </c>
      <c r="G631" s="54"/>
      <c r="H631" s="54"/>
    </row>
    <row r="632" spans="1:8" s="14" customFormat="1">
      <c r="A632" s="8" t="s">
        <v>990</v>
      </c>
      <c r="B632" s="8" t="s">
        <v>989</v>
      </c>
      <c r="C632" s="6" t="s">
        <v>972</v>
      </c>
      <c r="D632" s="131">
        <v>1457.1555000000001</v>
      </c>
      <c r="E632" s="131">
        <v>1457.1555000000001</v>
      </c>
      <c r="F632" s="43" t="s">
        <v>229</v>
      </c>
      <c r="G632" s="54"/>
      <c r="H632" s="54"/>
    </row>
    <row r="633" spans="1:8" s="14" customFormat="1" ht="47.25">
      <c r="A633" s="8" t="s">
        <v>991</v>
      </c>
      <c r="B633" s="8" t="s">
        <v>989</v>
      </c>
      <c r="C633" s="6" t="s">
        <v>972</v>
      </c>
      <c r="D633" s="120">
        <v>1102.69</v>
      </c>
      <c r="E633" s="36">
        <v>1102.69</v>
      </c>
      <c r="F633" s="43" t="s">
        <v>229</v>
      </c>
      <c r="G633" s="54"/>
      <c r="H633" s="54"/>
    </row>
    <row r="634" spans="1:8" s="14" customFormat="1">
      <c r="A634" s="8" t="s">
        <v>992</v>
      </c>
      <c r="B634" s="8" t="s">
        <v>989</v>
      </c>
      <c r="C634" s="6" t="s">
        <v>972</v>
      </c>
      <c r="D634" s="120">
        <v>466.90300000000002</v>
      </c>
      <c r="E634" s="36">
        <v>466.90300000000002</v>
      </c>
      <c r="F634" s="43" t="s">
        <v>229</v>
      </c>
      <c r="G634" s="54"/>
      <c r="H634" s="54"/>
    </row>
    <row r="635" spans="1:8" s="14" customFormat="1">
      <c r="A635" s="61" t="s">
        <v>993</v>
      </c>
      <c r="B635" s="8" t="s">
        <v>989</v>
      </c>
      <c r="C635" s="6" t="s">
        <v>972</v>
      </c>
      <c r="D635" s="120">
        <v>373.62700000000001</v>
      </c>
      <c r="E635" s="36">
        <v>373.62700000000001</v>
      </c>
      <c r="F635" s="43" t="s">
        <v>229</v>
      </c>
      <c r="G635" s="54"/>
      <c r="H635" s="54"/>
    </row>
    <row r="636" spans="1:8" s="14" customFormat="1">
      <c r="A636" s="11" t="s">
        <v>994</v>
      </c>
      <c r="B636" s="8" t="s">
        <v>989</v>
      </c>
      <c r="C636" s="6" t="s">
        <v>972</v>
      </c>
      <c r="D636" s="120">
        <v>1135.1179999999999</v>
      </c>
      <c r="E636" s="36">
        <v>1135.1179999999999</v>
      </c>
      <c r="F636" s="43" t="s">
        <v>229</v>
      </c>
      <c r="G636" s="54"/>
      <c r="H636" s="54"/>
    </row>
    <row r="637" spans="1:8" s="14" customFormat="1">
      <c r="A637" s="11" t="s">
        <v>995</v>
      </c>
      <c r="B637" s="8" t="s">
        <v>989</v>
      </c>
      <c r="C637" s="6" t="s">
        <v>972</v>
      </c>
      <c r="D637" s="120">
        <v>2006.94</v>
      </c>
      <c r="E637" s="36">
        <v>1000</v>
      </c>
      <c r="F637" s="43" t="s">
        <v>996</v>
      </c>
      <c r="G637" s="54"/>
      <c r="H637" s="54"/>
    </row>
    <row r="638" spans="1:8" s="14" customFormat="1">
      <c r="A638" s="9" t="s">
        <v>997</v>
      </c>
      <c r="B638" s="8" t="s">
        <v>989</v>
      </c>
      <c r="C638" s="6" t="s">
        <v>972</v>
      </c>
      <c r="D638" s="120">
        <v>458.26</v>
      </c>
      <c r="E638" s="36">
        <v>450.892</v>
      </c>
      <c r="F638" s="43" t="s">
        <v>229</v>
      </c>
      <c r="G638" s="54"/>
      <c r="H638" s="54"/>
    </row>
    <row r="639" spans="1:8" s="14" customFormat="1">
      <c r="A639" s="8" t="s">
        <v>998</v>
      </c>
      <c r="B639" s="8" t="s">
        <v>999</v>
      </c>
      <c r="C639" s="6" t="s">
        <v>1000</v>
      </c>
      <c r="D639" s="131">
        <v>26.562000000000001</v>
      </c>
      <c r="E639" s="36">
        <v>26.562000000000001</v>
      </c>
      <c r="F639" s="43" t="s">
        <v>929</v>
      </c>
      <c r="G639" s="54"/>
      <c r="H639" s="54"/>
    </row>
    <row r="640" spans="1:8" s="14" customFormat="1" ht="31.5">
      <c r="A640" s="8" t="s">
        <v>1001</v>
      </c>
      <c r="B640" s="8" t="s">
        <v>999</v>
      </c>
      <c r="C640" s="6" t="s">
        <v>1000</v>
      </c>
      <c r="D640" s="131">
        <v>99.018000000000001</v>
      </c>
      <c r="E640" s="36">
        <v>88.56</v>
      </c>
      <c r="F640" s="6" t="s">
        <v>978</v>
      </c>
      <c r="G640" s="54"/>
      <c r="H640" s="54"/>
    </row>
    <row r="641" spans="1:8" s="14" customFormat="1" ht="31.5">
      <c r="A641" s="8" t="s">
        <v>1002</v>
      </c>
      <c r="B641" s="8" t="s">
        <v>999</v>
      </c>
      <c r="C641" s="6" t="s">
        <v>1000</v>
      </c>
      <c r="D641" s="131">
        <v>81.620999999999995</v>
      </c>
      <c r="E641" s="36">
        <v>71.164000000000001</v>
      </c>
      <c r="F641" s="6" t="s">
        <v>978</v>
      </c>
      <c r="G641" s="54"/>
      <c r="H641" s="54"/>
    </row>
    <row r="642" spans="1:8" s="14" customFormat="1" ht="31.5">
      <c r="A642" s="8" t="s">
        <v>1003</v>
      </c>
      <c r="B642" s="8" t="s">
        <v>999</v>
      </c>
      <c r="C642" s="6" t="s">
        <v>1000</v>
      </c>
      <c r="D642" s="131">
        <v>59.588000000000001</v>
      </c>
      <c r="E642" s="36">
        <v>49.13</v>
      </c>
      <c r="F642" s="6" t="s">
        <v>978</v>
      </c>
      <c r="G642" s="54"/>
      <c r="H642" s="54"/>
    </row>
    <row r="643" spans="1:8" s="14" customFormat="1" ht="31.5">
      <c r="A643" s="8" t="s">
        <v>1004</v>
      </c>
      <c r="B643" s="8" t="s">
        <v>999</v>
      </c>
      <c r="C643" s="6" t="s">
        <v>1000</v>
      </c>
      <c r="D643" s="131">
        <v>130.60900000000001</v>
      </c>
      <c r="E643" s="36">
        <v>120.151</v>
      </c>
      <c r="F643" s="6" t="s">
        <v>978</v>
      </c>
      <c r="G643" s="54"/>
      <c r="H643" s="54"/>
    </row>
    <row r="644" spans="1:8" s="14" customFormat="1">
      <c r="A644" s="8" t="s">
        <v>1005</v>
      </c>
      <c r="B644" s="8" t="s">
        <v>999</v>
      </c>
      <c r="C644" s="6" t="s">
        <v>1000</v>
      </c>
      <c r="D644" s="131">
        <v>10.8</v>
      </c>
      <c r="E644" s="36">
        <v>10.8</v>
      </c>
      <c r="F644" s="43" t="s">
        <v>929</v>
      </c>
      <c r="G644" s="54"/>
      <c r="H644" s="54"/>
    </row>
    <row r="645" spans="1:8" s="14" customFormat="1" ht="78.75">
      <c r="A645" s="8" t="s">
        <v>1006</v>
      </c>
      <c r="B645" s="8" t="s">
        <v>999</v>
      </c>
      <c r="C645" s="6" t="s">
        <v>1000</v>
      </c>
      <c r="D645" s="131">
        <v>50.290999999999997</v>
      </c>
      <c r="E645" s="36">
        <v>21.457999999999998</v>
      </c>
      <c r="F645" s="43" t="s">
        <v>1007</v>
      </c>
      <c r="G645" s="54"/>
      <c r="H645" s="54"/>
    </row>
    <row r="646" spans="1:8" s="14" customFormat="1">
      <c r="A646" s="8" t="s">
        <v>1008</v>
      </c>
      <c r="B646" s="8" t="s">
        <v>999</v>
      </c>
      <c r="C646" s="6" t="s">
        <v>1000</v>
      </c>
      <c r="D646" s="131">
        <v>37.725999999999999</v>
      </c>
      <c r="E646" s="36">
        <v>15.407</v>
      </c>
      <c r="F646" s="43" t="s">
        <v>1007</v>
      </c>
      <c r="G646" s="54"/>
      <c r="H646" s="54"/>
    </row>
    <row r="647" spans="1:8" s="14" customFormat="1" ht="47.25">
      <c r="A647" s="8" t="s">
        <v>1009</v>
      </c>
      <c r="B647" s="8" t="s">
        <v>999</v>
      </c>
      <c r="C647" s="6" t="s">
        <v>1000</v>
      </c>
      <c r="D647" s="131">
        <v>70.441999999999993</v>
      </c>
      <c r="E647" s="36">
        <v>32.22</v>
      </c>
      <c r="F647" s="43" t="s">
        <v>1007</v>
      </c>
      <c r="G647" s="54"/>
      <c r="H647" s="54"/>
    </row>
    <row r="648" spans="1:8" s="14" customFormat="1" ht="47.25">
      <c r="A648" s="8" t="s">
        <v>1010</v>
      </c>
      <c r="B648" s="8" t="s">
        <v>999</v>
      </c>
      <c r="C648" s="6" t="s">
        <v>1000</v>
      </c>
      <c r="D648" s="131">
        <v>64.637</v>
      </c>
      <c r="E648" s="36">
        <v>27.044</v>
      </c>
      <c r="F648" s="43" t="s">
        <v>1007</v>
      </c>
      <c r="G648" s="54"/>
      <c r="H648" s="54"/>
    </row>
    <row r="649" spans="1:8" s="14" customFormat="1" ht="47.25">
      <c r="A649" s="8" t="s">
        <v>1011</v>
      </c>
      <c r="B649" s="8" t="s">
        <v>999</v>
      </c>
      <c r="C649" s="6" t="s">
        <v>1000</v>
      </c>
      <c r="D649" s="131">
        <v>39.683999999999997</v>
      </c>
      <c r="E649" s="36">
        <v>17.366</v>
      </c>
      <c r="F649" s="43" t="s">
        <v>1007</v>
      </c>
      <c r="G649" s="54"/>
      <c r="H649" s="54"/>
    </row>
    <row r="650" spans="1:8" s="14" customFormat="1" ht="47.25">
      <c r="A650" s="7" t="s">
        <v>1012</v>
      </c>
      <c r="B650" s="8" t="s">
        <v>999</v>
      </c>
      <c r="C650" s="6" t="s">
        <v>1000</v>
      </c>
      <c r="D650" s="131">
        <v>87.231999999999999</v>
      </c>
      <c r="E650" s="36">
        <v>42.192</v>
      </c>
      <c r="F650" s="43" t="s">
        <v>1007</v>
      </c>
      <c r="G650" s="54"/>
      <c r="H650" s="54"/>
    </row>
    <row r="651" spans="1:8" s="133" customFormat="1" ht="30">
      <c r="A651" s="132" t="s">
        <v>2535</v>
      </c>
      <c r="B651" s="132" t="s">
        <v>2536</v>
      </c>
      <c r="C651" s="18" t="s">
        <v>972</v>
      </c>
      <c r="D651" s="131">
        <v>954.7</v>
      </c>
      <c r="E651" s="20">
        <v>655.00716</v>
      </c>
      <c r="F651" s="135" t="s">
        <v>2537</v>
      </c>
      <c r="G651" s="144"/>
      <c r="H651" s="144"/>
    </row>
    <row r="652" spans="1:8">
      <c r="A652" s="226" t="s">
        <v>266</v>
      </c>
      <c r="B652" s="226"/>
      <c r="C652" s="226"/>
      <c r="D652" s="226"/>
      <c r="E652" s="226"/>
      <c r="F652" s="134"/>
    </row>
    <row r="653" spans="1:8" s="14" customFormat="1">
      <c r="A653" s="220" t="s">
        <v>1013</v>
      </c>
      <c r="B653" s="221" t="s">
        <v>1014</v>
      </c>
      <c r="C653" s="99" t="s">
        <v>1015</v>
      </c>
      <c r="D653" s="219">
        <v>32</v>
      </c>
      <c r="E653" s="59">
        <v>29.190999999999999</v>
      </c>
      <c r="F653" s="102" t="s">
        <v>1016</v>
      </c>
      <c r="G653" s="54"/>
      <c r="H653" s="54"/>
    </row>
    <row r="654" spans="1:8" s="14" customFormat="1" ht="31.5">
      <c r="A654" s="220"/>
      <c r="B654" s="221"/>
      <c r="C654" s="99" t="s">
        <v>1017</v>
      </c>
      <c r="D654" s="219"/>
      <c r="E654" s="59">
        <v>0.54</v>
      </c>
      <c r="F654" s="114" t="s">
        <v>1018</v>
      </c>
      <c r="G654" s="54"/>
      <c r="H654" s="54"/>
    </row>
    <row r="655" spans="1:8" s="14" customFormat="1">
      <c r="A655" s="220"/>
      <c r="B655" s="221"/>
      <c r="C655" s="99" t="s">
        <v>287</v>
      </c>
      <c r="D655" s="219"/>
      <c r="E655" s="59">
        <v>0.54700000000000004</v>
      </c>
      <c r="F655" s="102" t="s">
        <v>1019</v>
      </c>
      <c r="G655" s="54"/>
      <c r="H655" s="54"/>
    </row>
    <row r="656" spans="1:8" s="14" customFormat="1">
      <c r="A656" s="220" t="s">
        <v>1020</v>
      </c>
      <c r="B656" s="221" t="s">
        <v>1021</v>
      </c>
      <c r="C656" s="99" t="s">
        <v>1015</v>
      </c>
      <c r="D656" s="219">
        <v>37</v>
      </c>
      <c r="E656" s="59">
        <v>34.914000000000001</v>
      </c>
      <c r="F656" s="102" t="s">
        <v>1016</v>
      </c>
      <c r="G656" s="54"/>
      <c r="H656" s="54"/>
    </row>
    <row r="657" spans="1:8" s="14" customFormat="1" ht="31.5">
      <c r="A657" s="220"/>
      <c r="B657" s="221"/>
      <c r="C657" s="99" t="s">
        <v>1017</v>
      </c>
      <c r="D657" s="219"/>
      <c r="E657" s="59">
        <v>0.54</v>
      </c>
      <c r="F657" s="114" t="s">
        <v>1018</v>
      </c>
      <c r="G657" s="54"/>
      <c r="H657" s="54"/>
    </row>
    <row r="658" spans="1:8" s="14" customFormat="1">
      <c r="A658" s="220"/>
      <c r="B658" s="221"/>
      <c r="C658" s="99" t="s">
        <v>287</v>
      </c>
      <c r="D658" s="219"/>
      <c r="E658" s="59">
        <v>0.63300000000000001</v>
      </c>
      <c r="F658" s="102" t="s">
        <v>1019</v>
      </c>
      <c r="G658" s="54"/>
      <c r="H658" s="54"/>
    </row>
    <row r="659" spans="1:8" s="14" customFormat="1">
      <c r="A659" s="220" t="s">
        <v>1022</v>
      </c>
      <c r="B659" s="221" t="s">
        <v>1023</v>
      </c>
      <c r="C659" s="99" t="s">
        <v>1015</v>
      </c>
      <c r="D659" s="219">
        <v>35.1</v>
      </c>
      <c r="E659" s="59">
        <v>14.285</v>
      </c>
      <c r="F659" s="102" t="s">
        <v>1016</v>
      </c>
      <c r="G659" s="54"/>
      <c r="H659" s="54"/>
    </row>
    <row r="660" spans="1:8" s="14" customFormat="1" ht="31.5">
      <c r="A660" s="220"/>
      <c r="B660" s="221"/>
      <c r="C660" s="99" t="s">
        <v>1017</v>
      </c>
      <c r="D660" s="219"/>
      <c r="E660" s="59">
        <v>0.54</v>
      </c>
      <c r="F660" s="114" t="s">
        <v>1018</v>
      </c>
      <c r="G660" s="54"/>
      <c r="H660" s="54"/>
    </row>
    <row r="661" spans="1:8" s="14" customFormat="1">
      <c r="A661" s="220"/>
      <c r="B661" s="221"/>
      <c r="C661" s="99" t="s">
        <v>287</v>
      </c>
      <c r="D661" s="219"/>
      <c r="E661" s="59">
        <v>0.255</v>
      </c>
      <c r="F661" s="102" t="s">
        <v>1019</v>
      </c>
      <c r="G661" s="54"/>
      <c r="H661" s="54"/>
    </row>
    <row r="662" spans="1:8" s="14" customFormat="1">
      <c r="A662" s="220" t="s">
        <v>1024</v>
      </c>
      <c r="B662" s="221" t="s">
        <v>1025</v>
      </c>
      <c r="C662" s="99" t="s">
        <v>1015</v>
      </c>
      <c r="D662" s="219">
        <v>9</v>
      </c>
      <c r="E662" s="59">
        <v>7.29</v>
      </c>
      <c r="F662" s="102" t="s">
        <v>1016</v>
      </c>
      <c r="G662" s="54"/>
      <c r="H662" s="54"/>
    </row>
    <row r="663" spans="1:8" s="14" customFormat="1" ht="31.5">
      <c r="A663" s="220"/>
      <c r="B663" s="221"/>
      <c r="C663" s="99" t="s">
        <v>1017</v>
      </c>
      <c r="D663" s="219"/>
      <c r="E663" s="59">
        <v>0.54</v>
      </c>
      <c r="F663" s="114" t="s">
        <v>1018</v>
      </c>
      <c r="G663" s="54"/>
      <c r="H663" s="54"/>
    </row>
    <row r="664" spans="1:8" s="14" customFormat="1">
      <c r="A664" s="220"/>
      <c r="B664" s="221"/>
      <c r="C664" s="99" t="s">
        <v>287</v>
      </c>
      <c r="D664" s="219"/>
      <c r="E664" s="59">
        <v>0.13400000000000001</v>
      </c>
      <c r="F664" s="102" t="s">
        <v>1019</v>
      </c>
      <c r="G664" s="54"/>
      <c r="H664" s="54"/>
    </row>
    <row r="665" spans="1:8" s="14" customFormat="1" ht="47.25">
      <c r="A665" s="98" t="s">
        <v>1026</v>
      </c>
      <c r="B665" s="83" t="s">
        <v>1027</v>
      </c>
      <c r="C665" s="99" t="s">
        <v>1028</v>
      </c>
      <c r="D665" s="59">
        <v>45.5</v>
      </c>
      <c r="E665" s="59"/>
      <c r="F665" s="102"/>
      <c r="G665" s="54"/>
      <c r="H665" s="54"/>
    </row>
    <row r="666" spans="1:8" s="14" customFormat="1" ht="47.25">
      <c r="A666" s="98" t="s">
        <v>1029</v>
      </c>
      <c r="B666" s="83" t="s">
        <v>1030</v>
      </c>
      <c r="C666" s="99" t="s">
        <v>1028</v>
      </c>
      <c r="D666" s="59">
        <v>110</v>
      </c>
      <c r="E666" s="59"/>
      <c r="F666" s="102"/>
      <c r="G666" s="54"/>
      <c r="H666" s="54"/>
    </row>
    <row r="667" spans="1:8" s="14" customFormat="1" ht="63">
      <c r="A667" s="98" t="s">
        <v>1031</v>
      </c>
      <c r="B667" s="83" t="s">
        <v>1032</v>
      </c>
      <c r="C667" s="99" t="s">
        <v>1028</v>
      </c>
      <c r="D667" s="59">
        <v>60</v>
      </c>
      <c r="E667" s="59"/>
      <c r="F667" s="102"/>
      <c r="G667" s="54"/>
      <c r="H667" s="54"/>
    </row>
    <row r="668" spans="1:8" s="14" customFormat="1" ht="63">
      <c r="A668" s="98" t="s">
        <v>1033</v>
      </c>
      <c r="B668" s="83" t="s">
        <v>1034</v>
      </c>
      <c r="C668" s="99" t="s">
        <v>1028</v>
      </c>
      <c r="D668" s="59">
        <f>102+59.7</f>
        <v>161.69999999999999</v>
      </c>
      <c r="E668" s="59"/>
      <c r="F668" s="102"/>
      <c r="G668" s="54"/>
      <c r="H668" s="54"/>
    </row>
    <row r="669" spans="1:8" s="14" customFormat="1" ht="47.25">
      <c r="A669" s="98" t="s">
        <v>1035</v>
      </c>
      <c r="B669" s="83" t="s">
        <v>1036</v>
      </c>
      <c r="C669" s="99" t="s">
        <v>1028</v>
      </c>
      <c r="D669" s="59">
        <v>75</v>
      </c>
      <c r="E669" s="59"/>
      <c r="F669" s="102"/>
      <c r="G669" s="54"/>
      <c r="H669" s="54"/>
    </row>
    <row r="670" spans="1:8" s="14" customFormat="1">
      <c r="A670" s="220" t="s">
        <v>1037</v>
      </c>
      <c r="B670" s="221" t="s">
        <v>1038</v>
      </c>
      <c r="C670" s="99" t="s">
        <v>539</v>
      </c>
      <c r="D670" s="219">
        <v>197.303</v>
      </c>
      <c r="E670" s="59">
        <v>8.64</v>
      </c>
      <c r="F670" s="37" t="s">
        <v>330</v>
      </c>
      <c r="G670" s="54"/>
      <c r="H670" s="54"/>
    </row>
    <row r="671" spans="1:8" s="14" customFormat="1">
      <c r="A671" s="220"/>
      <c r="B671" s="221"/>
      <c r="C671" s="99" t="s">
        <v>1015</v>
      </c>
      <c r="D671" s="219"/>
      <c r="E671" s="59">
        <v>185.15700000000001</v>
      </c>
      <c r="F671" s="100" t="s">
        <v>1039</v>
      </c>
      <c r="G671" s="54"/>
      <c r="H671" s="54"/>
    </row>
    <row r="672" spans="1:8" s="14" customFormat="1">
      <c r="A672" s="220"/>
      <c r="B672" s="221"/>
      <c r="C672" s="99" t="s">
        <v>1017</v>
      </c>
      <c r="D672" s="219"/>
      <c r="E672" s="59">
        <v>0.54</v>
      </c>
      <c r="F672" s="37" t="s">
        <v>330</v>
      </c>
      <c r="G672" s="54"/>
      <c r="H672" s="54"/>
    </row>
    <row r="673" spans="1:8" s="14" customFormat="1">
      <c r="A673" s="220"/>
      <c r="B673" s="221"/>
      <c r="C673" s="99" t="s">
        <v>287</v>
      </c>
      <c r="D673" s="219"/>
      <c r="E673" s="59">
        <v>2.9660000000000002</v>
      </c>
      <c r="F673" s="102" t="s">
        <v>1019</v>
      </c>
      <c r="G673" s="54"/>
      <c r="H673" s="54"/>
    </row>
    <row r="674" spans="1:8" s="14" customFormat="1">
      <c r="A674" s="220" t="s">
        <v>1040</v>
      </c>
      <c r="B674" s="221" t="s">
        <v>1041</v>
      </c>
      <c r="C674" s="99" t="s">
        <v>539</v>
      </c>
      <c r="D674" s="219">
        <f>192.36+0.197</f>
        <v>192.55700000000002</v>
      </c>
      <c r="E674" s="59">
        <v>8.64</v>
      </c>
      <c r="F674" s="37" t="s">
        <v>330</v>
      </c>
      <c r="G674" s="54"/>
      <c r="H674" s="54"/>
    </row>
    <row r="675" spans="1:8" s="14" customFormat="1">
      <c r="A675" s="220"/>
      <c r="B675" s="221"/>
      <c r="C675" s="99" t="s">
        <v>1015</v>
      </c>
      <c r="D675" s="219"/>
      <c r="E675" s="59">
        <v>180.286</v>
      </c>
      <c r="F675" s="100" t="s">
        <v>1039</v>
      </c>
      <c r="G675" s="54"/>
      <c r="H675" s="54"/>
    </row>
    <row r="676" spans="1:8" s="14" customFormat="1">
      <c r="A676" s="220"/>
      <c r="B676" s="221"/>
      <c r="C676" s="99" t="s">
        <v>1017</v>
      </c>
      <c r="D676" s="219"/>
      <c r="E676" s="59">
        <v>0.54</v>
      </c>
      <c r="F676" s="37" t="s">
        <v>330</v>
      </c>
      <c r="G676" s="54"/>
      <c r="H676" s="54"/>
    </row>
    <row r="677" spans="1:8" s="14" customFormat="1">
      <c r="A677" s="220"/>
      <c r="B677" s="221"/>
      <c r="C677" s="99" t="s">
        <v>287</v>
      </c>
      <c r="D677" s="219"/>
      <c r="E677" s="59">
        <v>2.8940000000000001</v>
      </c>
      <c r="F677" s="102" t="s">
        <v>1019</v>
      </c>
      <c r="G677" s="54"/>
      <c r="H677" s="54"/>
    </row>
    <row r="678" spans="1:8" s="14" customFormat="1" ht="31.5">
      <c r="A678" s="98" t="s">
        <v>1042</v>
      </c>
      <c r="B678" s="83" t="s">
        <v>1043</v>
      </c>
      <c r="C678" s="99" t="s">
        <v>539</v>
      </c>
      <c r="D678" s="59">
        <v>8.64</v>
      </c>
      <c r="E678" s="59">
        <v>8.64</v>
      </c>
      <c r="F678" s="37" t="s">
        <v>330</v>
      </c>
      <c r="G678" s="54"/>
      <c r="H678" s="54"/>
    </row>
    <row r="679" spans="1:8" s="14" customFormat="1">
      <c r="A679" s="220" t="s">
        <v>1044</v>
      </c>
      <c r="B679" s="220" t="s">
        <v>1045</v>
      </c>
      <c r="C679" s="99" t="s">
        <v>539</v>
      </c>
      <c r="D679" s="219">
        <v>379.31599999999997</v>
      </c>
      <c r="E679" s="59">
        <v>6.8949999999999996</v>
      </c>
      <c r="F679" s="37" t="s">
        <v>1046</v>
      </c>
      <c r="G679" s="54"/>
      <c r="H679" s="54"/>
    </row>
    <row r="680" spans="1:8" s="14" customFormat="1">
      <c r="A680" s="220"/>
      <c r="B680" s="220"/>
      <c r="C680" s="99" t="s">
        <v>1047</v>
      </c>
      <c r="D680" s="219"/>
      <c r="E680" s="59">
        <v>1.296</v>
      </c>
      <c r="F680" s="37" t="s">
        <v>1046</v>
      </c>
      <c r="G680" s="54"/>
      <c r="H680" s="54"/>
    </row>
    <row r="681" spans="1:8" s="14" customFormat="1">
      <c r="A681" s="220"/>
      <c r="B681" s="220"/>
      <c r="C681" s="99" t="s">
        <v>1015</v>
      </c>
      <c r="D681" s="219"/>
      <c r="E681" s="59">
        <v>363.92200000000003</v>
      </c>
      <c r="F681" s="100" t="s">
        <v>1048</v>
      </c>
      <c r="G681" s="54"/>
      <c r="H681" s="54"/>
    </row>
    <row r="682" spans="1:8" s="14" customFormat="1">
      <c r="A682" s="220"/>
      <c r="B682" s="220"/>
      <c r="C682" s="99" t="s">
        <v>1017</v>
      </c>
      <c r="D682" s="219"/>
      <c r="E682" s="59">
        <v>1.284</v>
      </c>
      <c r="F682" s="37" t="s">
        <v>1046</v>
      </c>
      <c r="G682" s="54"/>
      <c r="H682" s="54"/>
    </row>
    <row r="683" spans="1:8" s="14" customFormat="1">
      <c r="A683" s="220"/>
      <c r="B683" s="220"/>
      <c r="C683" s="99" t="s">
        <v>287</v>
      </c>
      <c r="D683" s="219"/>
      <c r="E683" s="59">
        <v>5.9189999999999996</v>
      </c>
      <c r="F683" s="102" t="s">
        <v>1019</v>
      </c>
      <c r="G683" s="54"/>
      <c r="H683" s="54"/>
    </row>
    <row r="684" spans="1:8" s="14" customFormat="1">
      <c r="A684" s="220" t="s">
        <v>1049</v>
      </c>
      <c r="B684" s="220" t="s">
        <v>1050</v>
      </c>
      <c r="C684" s="99" t="s">
        <v>539</v>
      </c>
      <c r="D684" s="219">
        <v>478.964</v>
      </c>
      <c r="E684" s="59">
        <v>8.7050000000000001</v>
      </c>
      <c r="F684" s="37" t="s">
        <v>1046</v>
      </c>
      <c r="G684" s="54"/>
      <c r="H684" s="54"/>
    </row>
    <row r="685" spans="1:8" s="14" customFormat="1">
      <c r="A685" s="220"/>
      <c r="B685" s="220"/>
      <c r="C685" s="99" t="s">
        <v>1047</v>
      </c>
      <c r="D685" s="219"/>
      <c r="E685" s="59">
        <v>1.296</v>
      </c>
      <c r="F685" s="37" t="s">
        <v>1046</v>
      </c>
      <c r="G685" s="54"/>
      <c r="H685" s="54"/>
    </row>
    <row r="686" spans="1:8" s="14" customFormat="1">
      <c r="A686" s="220"/>
      <c r="B686" s="220"/>
      <c r="C686" s="99" t="s">
        <v>1015</v>
      </c>
      <c r="D686" s="219"/>
      <c r="E686" s="59">
        <v>459.85199999999998</v>
      </c>
      <c r="F686" s="100" t="s">
        <v>1048</v>
      </c>
      <c r="G686" s="54"/>
      <c r="H686" s="54"/>
    </row>
    <row r="687" spans="1:8" s="14" customFormat="1">
      <c r="A687" s="220"/>
      <c r="B687" s="220"/>
      <c r="C687" s="99" t="s">
        <v>1017</v>
      </c>
      <c r="D687" s="219"/>
      <c r="E687" s="59">
        <v>1.6319999999999999</v>
      </c>
      <c r="F687" s="37" t="s">
        <v>1046</v>
      </c>
      <c r="G687" s="54"/>
      <c r="H687" s="54"/>
    </row>
    <row r="688" spans="1:8" s="14" customFormat="1">
      <c r="A688" s="220"/>
      <c r="B688" s="220"/>
      <c r="C688" s="99" t="s">
        <v>287</v>
      </c>
      <c r="D688" s="219"/>
      <c r="E688" s="59">
        <v>7.4790000000000001</v>
      </c>
      <c r="F688" s="102" t="s">
        <v>1019</v>
      </c>
      <c r="G688" s="54"/>
      <c r="H688" s="54"/>
    </row>
    <row r="689" spans="1:8" s="14" customFormat="1">
      <c r="A689" s="220" t="s">
        <v>1051</v>
      </c>
      <c r="B689" s="220" t="s">
        <v>1052</v>
      </c>
      <c r="C689" s="99" t="s">
        <v>539</v>
      </c>
      <c r="D689" s="219">
        <v>641.25599999999997</v>
      </c>
      <c r="E689" s="59">
        <v>10.606</v>
      </c>
      <c r="F689" s="37" t="s">
        <v>1046</v>
      </c>
      <c r="G689" s="54"/>
      <c r="H689" s="54"/>
    </row>
    <row r="690" spans="1:8" s="14" customFormat="1">
      <c r="A690" s="220"/>
      <c r="B690" s="220"/>
      <c r="C690" s="99" t="s">
        <v>1047</v>
      </c>
      <c r="D690" s="219"/>
      <c r="E690" s="59">
        <v>1.296</v>
      </c>
      <c r="F690" s="37" t="s">
        <v>1046</v>
      </c>
      <c r="G690" s="54"/>
      <c r="H690" s="54"/>
    </row>
    <row r="691" spans="1:8" s="14" customFormat="1">
      <c r="A691" s="220"/>
      <c r="B691" s="220"/>
      <c r="C691" s="99" t="s">
        <v>1015</v>
      </c>
      <c r="D691" s="219"/>
      <c r="E691" s="59">
        <v>617.11900000000003</v>
      </c>
      <c r="F691" s="100" t="s">
        <v>1053</v>
      </c>
      <c r="G691" s="54"/>
      <c r="H691" s="54"/>
    </row>
    <row r="692" spans="1:8" s="14" customFormat="1">
      <c r="A692" s="220"/>
      <c r="B692" s="220"/>
      <c r="C692" s="99" t="s">
        <v>1017</v>
      </c>
      <c r="D692" s="219"/>
      <c r="E692" s="59">
        <v>2.19</v>
      </c>
      <c r="F692" s="37" t="s">
        <v>1046</v>
      </c>
      <c r="G692" s="54"/>
      <c r="H692" s="54"/>
    </row>
    <row r="693" spans="1:8" s="14" customFormat="1">
      <c r="A693" s="220"/>
      <c r="B693" s="220"/>
      <c r="C693" s="99" t="s">
        <v>287</v>
      </c>
      <c r="D693" s="219"/>
      <c r="E693" s="59">
        <v>10.045</v>
      </c>
      <c r="F693" s="102" t="s">
        <v>1019</v>
      </c>
      <c r="G693" s="54"/>
      <c r="H693" s="54"/>
    </row>
    <row r="694" spans="1:8" s="101" customFormat="1">
      <c r="A694" s="224" t="s">
        <v>1054</v>
      </c>
      <c r="B694" s="224" t="s">
        <v>1055</v>
      </c>
      <c r="C694" s="115" t="s">
        <v>539</v>
      </c>
      <c r="D694" s="225">
        <v>9.4139999999999997</v>
      </c>
      <c r="E694" s="116">
        <v>8.0860000000000003</v>
      </c>
      <c r="F694" s="37" t="s">
        <v>1046</v>
      </c>
      <c r="G694" s="54"/>
      <c r="H694" s="54"/>
    </row>
    <row r="695" spans="1:8" s="101" customFormat="1">
      <c r="A695" s="224"/>
      <c r="B695" s="224"/>
      <c r="C695" s="115" t="s">
        <v>1047</v>
      </c>
      <c r="D695" s="225"/>
      <c r="E695" s="116">
        <v>1.296</v>
      </c>
      <c r="F695" s="37" t="s">
        <v>1046</v>
      </c>
      <c r="G695" s="54"/>
      <c r="H695" s="54"/>
    </row>
    <row r="696" spans="1:8" s="14" customFormat="1">
      <c r="A696" s="220" t="s">
        <v>1056</v>
      </c>
      <c r="B696" s="220" t="s">
        <v>1057</v>
      </c>
      <c r="C696" s="99" t="s">
        <v>539</v>
      </c>
      <c r="D696" s="59">
        <v>8.6180000000000003</v>
      </c>
      <c r="E696" s="59">
        <v>8.6180000000000003</v>
      </c>
      <c r="F696" s="37" t="s">
        <v>330</v>
      </c>
      <c r="G696" s="54"/>
      <c r="H696" s="54"/>
    </row>
    <row r="697" spans="1:8" s="14" customFormat="1" ht="94.5">
      <c r="A697" s="220"/>
      <c r="B697" s="220"/>
      <c r="C697" s="99" t="s">
        <v>1047</v>
      </c>
      <c r="D697" s="219">
        <v>633.24800000000005</v>
      </c>
      <c r="E697" s="59">
        <v>1.2310000000000001</v>
      </c>
      <c r="F697" s="102" t="s">
        <v>1058</v>
      </c>
      <c r="G697" s="54"/>
      <c r="H697" s="54"/>
    </row>
    <row r="698" spans="1:8" s="14" customFormat="1">
      <c r="A698" s="220"/>
      <c r="B698" s="220"/>
      <c r="C698" s="99" t="s">
        <v>1015</v>
      </c>
      <c r="D698" s="219"/>
      <c r="E698" s="59">
        <v>610.47799999999995</v>
      </c>
      <c r="F698" s="102" t="s">
        <v>1059</v>
      </c>
      <c r="G698" s="54"/>
      <c r="H698" s="54"/>
    </row>
    <row r="699" spans="1:8" s="14" customFormat="1">
      <c r="A699" s="220"/>
      <c r="B699" s="220"/>
      <c r="C699" s="99" t="s">
        <v>1017</v>
      </c>
      <c r="D699" s="219"/>
      <c r="E699" s="59">
        <v>2.1549999999999998</v>
      </c>
      <c r="F699" s="37" t="s">
        <v>330</v>
      </c>
      <c r="G699" s="54"/>
      <c r="H699" s="54"/>
    </row>
    <row r="700" spans="1:8" s="14" customFormat="1">
      <c r="A700" s="220"/>
      <c r="B700" s="220"/>
      <c r="C700" s="99" t="s">
        <v>287</v>
      </c>
      <c r="D700" s="219"/>
      <c r="E700" s="59">
        <v>10.766</v>
      </c>
      <c r="F700" s="102" t="s">
        <v>1019</v>
      </c>
      <c r="G700" s="54"/>
      <c r="H700" s="54"/>
    </row>
    <row r="701" spans="1:8" s="14" customFormat="1">
      <c r="A701" s="220" t="s">
        <v>1060</v>
      </c>
      <c r="B701" s="221" t="s">
        <v>1061</v>
      </c>
      <c r="C701" s="99" t="s">
        <v>539</v>
      </c>
      <c r="D701" s="219">
        <v>426.916</v>
      </c>
      <c r="E701" s="59">
        <v>8.6180000000000003</v>
      </c>
      <c r="F701" s="37" t="s">
        <v>330</v>
      </c>
      <c r="G701" s="54"/>
      <c r="H701" s="54"/>
    </row>
    <row r="702" spans="1:8" s="14" customFormat="1" ht="94.5">
      <c r="A702" s="220"/>
      <c r="B702" s="221"/>
      <c r="C702" s="99" t="s">
        <v>1047</v>
      </c>
      <c r="D702" s="219"/>
      <c r="E702" s="59">
        <v>1.2310000000000001</v>
      </c>
      <c r="F702" s="102" t="s">
        <v>1058</v>
      </c>
      <c r="G702" s="54"/>
      <c r="H702" s="54"/>
    </row>
    <row r="703" spans="1:8" s="14" customFormat="1">
      <c r="A703" s="220"/>
      <c r="B703" s="221"/>
      <c r="C703" s="99" t="s">
        <v>1015</v>
      </c>
      <c r="D703" s="219"/>
      <c r="E703" s="59">
        <v>409.01299999999998</v>
      </c>
      <c r="F703" s="102" t="s">
        <v>1059</v>
      </c>
      <c r="G703" s="54"/>
      <c r="H703" s="54"/>
    </row>
    <row r="704" spans="1:8" s="14" customFormat="1">
      <c r="A704" s="220"/>
      <c r="B704" s="221"/>
      <c r="C704" s="99" t="s">
        <v>1017</v>
      </c>
      <c r="D704" s="219"/>
      <c r="E704" s="59">
        <v>1.077</v>
      </c>
      <c r="F704" s="37" t="s">
        <v>330</v>
      </c>
      <c r="G704" s="54"/>
      <c r="H704" s="54"/>
    </row>
    <row r="705" spans="1:8" s="14" customFormat="1">
      <c r="A705" s="220"/>
      <c r="B705" s="221"/>
      <c r="C705" s="99" t="s">
        <v>287</v>
      </c>
      <c r="D705" s="219"/>
      <c r="E705" s="59">
        <v>6.9770000000000003</v>
      </c>
      <c r="F705" s="102" t="s">
        <v>1019</v>
      </c>
      <c r="G705" s="54"/>
      <c r="H705" s="54"/>
    </row>
    <row r="706" spans="1:8" s="14" customFormat="1">
      <c r="A706" s="220" t="s">
        <v>1062</v>
      </c>
      <c r="B706" s="221" t="s">
        <v>1063</v>
      </c>
      <c r="C706" s="99" t="s">
        <v>539</v>
      </c>
      <c r="D706" s="219">
        <v>1102.4739999999999</v>
      </c>
      <c r="E706" s="59">
        <v>10.773</v>
      </c>
      <c r="F706" s="37" t="s">
        <v>330</v>
      </c>
      <c r="G706" s="54"/>
      <c r="H706" s="54"/>
    </row>
    <row r="707" spans="1:8" s="14" customFormat="1" ht="94.5">
      <c r="A707" s="220"/>
      <c r="B707" s="221"/>
      <c r="C707" s="99" t="s">
        <v>1047</v>
      </c>
      <c r="D707" s="219"/>
      <c r="E707" s="59">
        <v>1.645</v>
      </c>
      <c r="F707" s="102" t="s">
        <v>1058</v>
      </c>
      <c r="G707" s="54"/>
      <c r="H707" s="54"/>
    </row>
    <row r="708" spans="1:8" s="14" customFormat="1">
      <c r="A708" s="220"/>
      <c r="B708" s="221"/>
      <c r="C708" s="99" t="s">
        <v>1015</v>
      </c>
      <c r="D708" s="219"/>
      <c r="E708" s="59">
        <v>1069.3109999999999</v>
      </c>
      <c r="F708" s="100" t="s">
        <v>1053</v>
      </c>
      <c r="G708" s="54"/>
      <c r="H708" s="54"/>
    </row>
    <row r="709" spans="1:8" s="14" customFormat="1">
      <c r="A709" s="220"/>
      <c r="B709" s="221"/>
      <c r="C709" s="99" t="s">
        <v>1017</v>
      </c>
      <c r="D709" s="219"/>
      <c r="E709" s="59">
        <v>3.24</v>
      </c>
      <c r="F709" s="37" t="s">
        <v>330</v>
      </c>
      <c r="G709" s="54"/>
      <c r="H709" s="54"/>
    </row>
    <row r="710" spans="1:8" s="14" customFormat="1">
      <c r="A710" s="220"/>
      <c r="B710" s="221"/>
      <c r="C710" s="99" t="s">
        <v>287</v>
      </c>
      <c r="D710" s="219"/>
      <c r="E710" s="59">
        <v>17.504000000000001</v>
      </c>
      <c r="F710" s="102" t="s">
        <v>1019</v>
      </c>
      <c r="G710" s="54"/>
      <c r="H710" s="54"/>
    </row>
    <row r="711" spans="1:8" s="14" customFormat="1" ht="47.25">
      <c r="A711" s="98" t="s">
        <v>1064</v>
      </c>
      <c r="B711" s="83" t="s">
        <v>1065</v>
      </c>
      <c r="C711" s="99" t="s">
        <v>539</v>
      </c>
      <c r="D711" s="59">
        <v>5.3869999999999996</v>
      </c>
      <c r="E711" s="59">
        <v>5.3869999999999996</v>
      </c>
      <c r="F711" s="37" t="s">
        <v>330</v>
      </c>
      <c r="G711" s="54"/>
      <c r="H711" s="54"/>
    </row>
    <row r="712" spans="1:8" s="14" customFormat="1">
      <c r="A712" s="220" t="s">
        <v>1066</v>
      </c>
      <c r="B712" s="221" t="s">
        <v>1067</v>
      </c>
      <c r="C712" s="99" t="s">
        <v>539</v>
      </c>
      <c r="D712" s="219">
        <v>475.33100000000002</v>
      </c>
      <c r="E712" s="59">
        <v>8.6180000000000003</v>
      </c>
      <c r="F712" s="37" t="s">
        <v>330</v>
      </c>
      <c r="G712" s="54"/>
      <c r="H712" s="54"/>
    </row>
    <row r="713" spans="1:8" s="14" customFormat="1" ht="94.5">
      <c r="A713" s="220"/>
      <c r="B713" s="221"/>
      <c r="C713" s="99" t="s">
        <v>1047</v>
      </c>
      <c r="D713" s="219"/>
      <c r="E713" s="59">
        <v>1.2310000000000001</v>
      </c>
      <c r="F713" s="102" t="s">
        <v>1058</v>
      </c>
      <c r="G713" s="54"/>
      <c r="H713" s="54"/>
    </row>
    <row r="714" spans="1:8" s="14" customFormat="1">
      <c r="A714" s="220"/>
      <c r="B714" s="221"/>
      <c r="C714" s="99" t="s">
        <v>1015</v>
      </c>
      <c r="D714" s="219"/>
      <c r="E714" s="59">
        <v>456.92099999999999</v>
      </c>
      <c r="F714" s="102" t="s">
        <v>1059</v>
      </c>
      <c r="G714" s="54"/>
      <c r="H714" s="54"/>
    </row>
    <row r="715" spans="1:8" s="14" customFormat="1">
      <c r="A715" s="220"/>
      <c r="B715" s="221"/>
      <c r="C715" s="99" t="s">
        <v>1017</v>
      </c>
      <c r="D715" s="219"/>
      <c r="E715" s="59">
        <v>1.0780000000000001</v>
      </c>
      <c r="F715" s="37" t="s">
        <v>330</v>
      </c>
      <c r="G715" s="54"/>
      <c r="H715" s="54"/>
    </row>
    <row r="716" spans="1:8" s="14" customFormat="1">
      <c r="A716" s="220"/>
      <c r="B716" s="221"/>
      <c r="C716" s="99" t="s">
        <v>287</v>
      </c>
      <c r="D716" s="219"/>
      <c r="E716" s="59">
        <v>7.4829999999999997</v>
      </c>
      <c r="F716" s="102" t="s">
        <v>1019</v>
      </c>
      <c r="G716" s="54"/>
      <c r="H716" s="54"/>
    </row>
    <row r="717" spans="1:8" s="14" customFormat="1">
      <c r="A717" s="220" t="s">
        <v>1068</v>
      </c>
      <c r="B717" s="221" t="s">
        <v>1069</v>
      </c>
      <c r="C717" s="99" t="s">
        <v>539</v>
      </c>
      <c r="D717" s="219">
        <v>12.712999999999999</v>
      </c>
      <c r="E717" s="59">
        <v>10.773</v>
      </c>
      <c r="F717" s="37" t="s">
        <v>330</v>
      </c>
      <c r="G717" s="54"/>
      <c r="H717" s="54"/>
    </row>
    <row r="718" spans="1:8" s="14" customFormat="1" ht="94.5">
      <c r="A718" s="220"/>
      <c r="B718" s="221"/>
      <c r="C718" s="99" t="s">
        <v>1047</v>
      </c>
      <c r="D718" s="219"/>
      <c r="E718" s="59">
        <v>1.94</v>
      </c>
      <c r="F718" s="102" t="s">
        <v>1058</v>
      </c>
      <c r="G718" s="54"/>
      <c r="H718" s="54"/>
    </row>
    <row r="719" spans="1:8" s="14" customFormat="1">
      <c r="A719" s="220" t="s">
        <v>1070</v>
      </c>
      <c r="B719" s="221" t="s">
        <v>1071</v>
      </c>
      <c r="C719" s="99" t="s">
        <v>539</v>
      </c>
      <c r="D719" s="219">
        <v>12.808999999999999</v>
      </c>
      <c r="E719" s="59">
        <v>10.773</v>
      </c>
      <c r="F719" s="37" t="s">
        <v>330</v>
      </c>
      <c r="G719" s="54"/>
      <c r="H719" s="54"/>
    </row>
    <row r="720" spans="1:8" s="14" customFormat="1" ht="94.5">
      <c r="A720" s="220"/>
      <c r="B720" s="221"/>
      <c r="C720" s="99" t="s">
        <v>1047</v>
      </c>
      <c r="D720" s="219"/>
      <c r="E720" s="59">
        <v>2.0350000000000001</v>
      </c>
      <c r="F720" s="102" t="s">
        <v>1058</v>
      </c>
      <c r="G720" s="54"/>
      <c r="H720" s="54"/>
    </row>
    <row r="721" spans="1:8" s="14" customFormat="1">
      <c r="A721" s="220" t="s">
        <v>1072</v>
      </c>
      <c r="B721" s="221" t="s">
        <v>1073</v>
      </c>
      <c r="C721" s="99" t="s">
        <v>539</v>
      </c>
      <c r="D721" s="219">
        <v>880.85699999999997</v>
      </c>
      <c r="E721" s="59">
        <v>8.6189999999999998</v>
      </c>
      <c r="F721" s="37" t="s">
        <v>330</v>
      </c>
      <c r="G721" s="54"/>
      <c r="H721" s="54"/>
    </row>
    <row r="722" spans="1:8" s="14" customFormat="1" ht="94.5">
      <c r="A722" s="220"/>
      <c r="B722" s="221"/>
      <c r="C722" s="99" t="s">
        <v>1047</v>
      </c>
      <c r="D722" s="219"/>
      <c r="E722" s="59">
        <v>1.2430000000000001</v>
      </c>
      <c r="F722" s="102" t="s">
        <v>1058</v>
      </c>
      <c r="G722" s="54"/>
      <c r="H722" s="54"/>
    </row>
    <row r="723" spans="1:8" s="14" customFormat="1">
      <c r="A723" s="220"/>
      <c r="B723" s="221"/>
      <c r="C723" s="99" t="s">
        <v>1015</v>
      </c>
      <c r="D723" s="219"/>
      <c r="E723" s="59">
        <v>854.40300000000002</v>
      </c>
      <c r="F723" s="100" t="s">
        <v>1053</v>
      </c>
      <c r="G723" s="54"/>
      <c r="H723" s="54"/>
    </row>
    <row r="724" spans="1:8" s="14" customFormat="1">
      <c r="A724" s="220"/>
      <c r="B724" s="221"/>
      <c r="C724" s="99" t="s">
        <v>1017</v>
      </c>
      <c r="D724" s="219"/>
      <c r="E724" s="59">
        <v>2.6930000000000001</v>
      </c>
      <c r="F724" s="37" t="s">
        <v>330</v>
      </c>
      <c r="G724" s="54"/>
      <c r="H724" s="54"/>
    </row>
    <row r="725" spans="1:8" s="14" customFormat="1">
      <c r="A725" s="220"/>
      <c r="B725" s="221"/>
      <c r="C725" s="99" t="s">
        <v>287</v>
      </c>
      <c r="D725" s="219"/>
      <c r="E725" s="59">
        <v>13.898999999999999</v>
      </c>
      <c r="F725" s="102" t="s">
        <v>1019</v>
      </c>
      <c r="G725" s="54"/>
      <c r="H725" s="54"/>
    </row>
    <row r="726" spans="1:8" s="14" customFormat="1">
      <c r="A726" s="220" t="s">
        <v>1074</v>
      </c>
      <c r="B726" s="221" t="s">
        <v>1075</v>
      </c>
      <c r="C726" s="99" t="s">
        <v>539</v>
      </c>
      <c r="D726" s="219">
        <v>1618.365</v>
      </c>
      <c r="E726" s="59">
        <v>10.773</v>
      </c>
      <c r="F726" s="37" t="s">
        <v>330</v>
      </c>
      <c r="G726" s="54"/>
      <c r="H726" s="54"/>
    </row>
    <row r="727" spans="1:8" s="14" customFormat="1" ht="94.5">
      <c r="A727" s="220"/>
      <c r="B727" s="221"/>
      <c r="C727" s="99" t="s">
        <v>1047</v>
      </c>
      <c r="D727" s="219"/>
      <c r="E727" s="59">
        <v>2.2240000000000002</v>
      </c>
      <c r="F727" s="102" t="s">
        <v>1058</v>
      </c>
      <c r="G727" s="54"/>
      <c r="H727" s="54"/>
    </row>
    <row r="728" spans="1:8" s="14" customFormat="1">
      <c r="A728" s="220"/>
      <c r="B728" s="221"/>
      <c r="C728" s="99" t="s">
        <v>1015</v>
      </c>
      <c r="D728" s="219"/>
      <c r="E728" s="59">
        <v>1574.43</v>
      </c>
      <c r="F728" s="100" t="s">
        <v>1053</v>
      </c>
      <c r="G728" s="54"/>
      <c r="H728" s="54"/>
    </row>
    <row r="729" spans="1:8" s="14" customFormat="1">
      <c r="A729" s="220"/>
      <c r="B729" s="221"/>
      <c r="C729" s="99" t="s">
        <v>1017</v>
      </c>
      <c r="D729" s="219"/>
      <c r="E729" s="59">
        <v>5.3869999999999996</v>
      </c>
      <c r="F729" s="37" t="s">
        <v>330</v>
      </c>
      <c r="G729" s="54"/>
      <c r="H729" s="54"/>
    </row>
    <row r="730" spans="1:8" s="14" customFormat="1">
      <c r="A730" s="220"/>
      <c r="B730" s="221"/>
      <c r="C730" s="99" t="s">
        <v>287</v>
      </c>
      <c r="D730" s="219"/>
      <c r="E730" s="59">
        <v>25.550999999999998</v>
      </c>
      <c r="F730" s="102" t="s">
        <v>1019</v>
      </c>
      <c r="G730" s="54"/>
      <c r="H730" s="54"/>
    </row>
    <row r="731" spans="1:8" s="14" customFormat="1">
      <c r="A731" s="220" t="s">
        <v>1076</v>
      </c>
      <c r="B731" s="221" t="s">
        <v>1077</v>
      </c>
      <c r="C731" s="99" t="s">
        <v>539</v>
      </c>
      <c r="D731" s="219">
        <v>1359.4359999999999</v>
      </c>
      <c r="E731" s="59">
        <v>10.772</v>
      </c>
      <c r="F731" s="37" t="s">
        <v>330</v>
      </c>
      <c r="G731" s="54"/>
      <c r="H731" s="54"/>
    </row>
    <row r="732" spans="1:8" s="14" customFormat="1" ht="94.5">
      <c r="A732" s="220"/>
      <c r="B732" s="221"/>
      <c r="C732" s="99" t="s">
        <v>1047</v>
      </c>
      <c r="D732" s="219"/>
      <c r="E732" s="59">
        <v>2.0379999999999998</v>
      </c>
      <c r="F732" s="102" t="s">
        <v>1058</v>
      </c>
      <c r="G732" s="54"/>
      <c r="H732" s="54"/>
    </row>
    <row r="733" spans="1:8" s="14" customFormat="1">
      <c r="A733" s="220"/>
      <c r="B733" s="221"/>
      <c r="C733" s="99" t="s">
        <v>1015</v>
      </c>
      <c r="D733" s="219"/>
      <c r="E733" s="59">
        <v>1319.588</v>
      </c>
      <c r="F733" s="102" t="s">
        <v>1059</v>
      </c>
      <c r="G733" s="54"/>
      <c r="H733" s="54"/>
    </row>
    <row r="734" spans="1:8" s="14" customFormat="1">
      <c r="A734" s="220"/>
      <c r="B734" s="221"/>
      <c r="C734" s="99" t="s">
        <v>1017</v>
      </c>
      <c r="D734" s="219"/>
      <c r="E734" s="59">
        <v>3.2320000000000002</v>
      </c>
      <c r="F734" s="37" t="s">
        <v>330</v>
      </c>
      <c r="G734" s="54"/>
      <c r="H734" s="54"/>
    </row>
    <row r="735" spans="1:8" s="14" customFormat="1">
      <c r="A735" s="220"/>
      <c r="B735" s="221"/>
      <c r="C735" s="99" t="s">
        <v>287</v>
      </c>
      <c r="D735" s="219"/>
      <c r="E735" s="59">
        <v>23.806000000000001</v>
      </c>
      <c r="F735" s="102" t="s">
        <v>1019</v>
      </c>
      <c r="G735" s="54"/>
      <c r="H735" s="54"/>
    </row>
    <row r="736" spans="1:8" s="14" customFormat="1">
      <c r="A736" s="220" t="s">
        <v>1078</v>
      </c>
      <c r="B736" s="221" t="s">
        <v>1079</v>
      </c>
      <c r="C736" s="99" t="s">
        <v>539</v>
      </c>
      <c r="D736" s="219">
        <v>12.811</v>
      </c>
      <c r="E736" s="59">
        <v>10.773</v>
      </c>
      <c r="F736" s="37" t="s">
        <v>330</v>
      </c>
      <c r="G736" s="54"/>
      <c r="H736" s="54"/>
    </row>
    <row r="737" spans="1:8" s="14" customFormat="1" ht="94.5">
      <c r="A737" s="220"/>
      <c r="B737" s="221"/>
      <c r="C737" s="99" t="s">
        <v>1047</v>
      </c>
      <c r="D737" s="219"/>
      <c r="E737" s="59">
        <v>2.0379999999999998</v>
      </c>
      <c r="F737" s="102" t="s">
        <v>1058</v>
      </c>
      <c r="G737" s="54"/>
      <c r="H737" s="54"/>
    </row>
    <row r="738" spans="1:8" s="14" customFormat="1">
      <c r="A738" s="220" t="s">
        <v>1080</v>
      </c>
      <c r="B738" s="221" t="s">
        <v>1081</v>
      </c>
      <c r="C738" s="99" t="s">
        <v>539</v>
      </c>
      <c r="D738" s="219">
        <v>12.811</v>
      </c>
      <c r="E738" s="59">
        <v>10.773</v>
      </c>
      <c r="F738" s="37" t="s">
        <v>330</v>
      </c>
      <c r="G738" s="54"/>
      <c r="H738" s="54"/>
    </row>
    <row r="739" spans="1:8" s="14" customFormat="1" ht="94.5">
      <c r="A739" s="220"/>
      <c r="B739" s="221"/>
      <c r="C739" s="99" t="s">
        <v>1047</v>
      </c>
      <c r="D739" s="219"/>
      <c r="E739" s="59">
        <v>2.0379999999999998</v>
      </c>
      <c r="F739" s="102" t="s">
        <v>1058</v>
      </c>
      <c r="G739" s="54"/>
      <c r="H739" s="54"/>
    </row>
    <row r="740" spans="1:8" s="14" customFormat="1">
      <c r="A740" s="220" t="s">
        <v>1082</v>
      </c>
      <c r="B740" s="221" t="s">
        <v>1083</v>
      </c>
      <c r="C740" s="99" t="s">
        <v>539</v>
      </c>
      <c r="D740" s="219">
        <v>2809.9270000000001</v>
      </c>
      <c r="E740" s="59">
        <v>6.1559999999999997</v>
      </c>
      <c r="F740" s="37" t="s">
        <v>229</v>
      </c>
      <c r="G740" s="54"/>
      <c r="H740" s="54"/>
    </row>
    <row r="741" spans="1:8" s="14" customFormat="1" ht="94.5">
      <c r="A741" s="220"/>
      <c r="B741" s="221"/>
      <c r="C741" s="99" t="s">
        <v>1047</v>
      </c>
      <c r="D741" s="219"/>
      <c r="E741" s="59">
        <v>2.9049999999999998</v>
      </c>
      <c r="F741" s="102" t="s">
        <v>1058</v>
      </c>
      <c r="G741" s="54"/>
      <c r="H741" s="54"/>
    </row>
    <row r="742" spans="1:8" s="14" customFormat="1">
      <c r="A742" s="220"/>
      <c r="B742" s="221"/>
      <c r="C742" s="99" t="s">
        <v>1015</v>
      </c>
      <c r="D742" s="219"/>
      <c r="E742" s="59">
        <v>2750</v>
      </c>
      <c r="F742" s="100" t="s">
        <v>1053</v>
      </c>
      <c r="G742" s="54"/>
      <c r="H742" s="54"/>
    </row>
    <row r="743" spans="1:8" s="14" customFormat="1">
      <c r="A743" s="220"/>
      <c r="B743" s="221"/>
      <c r="C743" s="99" t="s">
        <v>1017</v>
      </c>
      <c r="D743" s="219"/>
      <c r="E743" s="59">
        <v>6.1559999999999997</v>
      </c>
      <c r="F743" s="37" t="s">
        <v>229</v>
      </c>
      <c r="G743" s="54"/>
      <c r="H743" s="54"/>
    </row>
    <row r="744" spans="1:8" s="14" customFormat="1">
      <c r="A744" s="220"/>
      <c r="B744" s="221"/>
      <c r="C744" s="99" t="s">
        <v>287</v>
      </c>
      <c r="D744" s="219"/>
      <c r="E744" s="59">
        <v>44.71</v>
      </c>
      <c r="F744" s="102" t="s">
        <v>1019</v>
      </c>
      <c r="G744" s="54"/>
      <c r="H744" s="54"/>
    </row>
    <row r="745" spans="1:8" s="14" customFormat="1">
      <c r="A745" s="220" t="s">
        <v>1084</v>
      </c>
      <c r="B745" s="221" t="s">
        <v>1085</v>
      </c>
      <c r="C745" s="99" t="s">
        <v>539</v>
      </c>
      <c r="D745" s="219">
        <v>1793.4570000000001</v>
      </c>
      <c r="E745" s="59">
        <v>5.3860000000000001</v>
      </c>
      <c r="F745" s="37" t="s">
        <v>330</v>
      </c>
      <c r="G745" s="54"/>
      <c r="H745" s="54"/>
    </row>
    <row r="746" spans="1:8" s="14" customFormat="1" ht="94.5">
      <c r="A746" s="220"/>
      <c r="B746" s="221"/>
      <c r="C746" s="99" t="s">
        <v>1047</v>
      </c>
      <c r="D746" s="219"/>
      <c r="E746" s="59">
        <v>2.3620000000000001</v>
      </c>
      <c r="F746" s="102" t="s">
        <v>1058</v>
      </c>
      <c r="G746" s="54"/>
      <c r="H746" s="54"/>
    </row>
    <row r="747" spans="1:8" s="14" customFormat="1">
      <c r="A747" s="220"/>
      <c r="B747" s="221"/>
      <c r="C747" s="99" t="s">
        <v>1015</v>
      </c>
      <c r="D747" s="219"/>
      <c r="E747" s="59">
        <v>1750</v>
      </c>
      <c r="F747" s="100" t="s">
        <v>1053</v>
      </c>
      <c r="G747" s="54"/>
      <c r="H747" s="54"/>
    </row>
    <row r="748" spans="1:8" s="14" customFormat="1">
      <c r="A748" s="220"/>
      <c r="B748" s="221"/>
      <c r="C748" s="99" t="s">
        <v>1017</v>
      </c>
      <c r="D748" s="219"/>
      <c r="E748" s="59">
        <v>7.02</v>
      </c>
      <c r="F748" s="37" t="s">
        <v>330</v>
      </c>
      <c r="G748" s="54"/>
      <c r="H748" s="54"/>
    </row>
    <row r="749" spans="1:8" s="14" customFormat="1">
      <c r="A749" s="220"/>
      <c r="B749" s="221"/>
      <c r="C749" s="99" t="s">
        <v>287</v>
      </c>
      <c r="D749" s="219"/>
      <c r="E749" s="59">
        <v>28.687999999999999</v>
      </c>
      <c r="F749" s="102" t="s">
        <v>1019</v>
      </c>
      <c r="G749" s="54"/>
      <c r="H749" s="54"/>
    </row>
    <row r="750" spans="1:8" s="14" customFormat="1">
      <c r="A750" s="220" t="s">
        <v>1086</v>
      </c>
      <c r="B750" s="221" t="s">
        <v>1087</v>
      </c>
      <c r="C750" s="99" t="s">
        <v>539</v>
      </c>
      <c r="D750" s="219">
        <v>976.62599999999998</v>
      </c>
      <c r="E750" s="59">
        <v>5.3860000000000001</v>
      </c>
      <c r="F750" s="37" t="s">
        <v>330</v>
      </c>
      <c r="G750" s="54"/>
      <c r="H750" s="54"/>
    </row>
    <row r="751" spans="1:8" s="14" customFormat="1" ht="94.5">
      <c r="A751" s="220"/>
      <c r="B751" s="221"/>
      <c r="C751" s="99" t="s">
        <v>1047</v>
      </c>
      <c r="D751" s="219"/>
      <c r="E751" s="59">
        <v>1.4670000000000001</v>
      </c>
      <c r="F751" s="102" t="s">
        <v>1058</v>
      </c>
      <c r="G751" s="54"/>
      <c r="H751" s="54"/>
    </row>
    <row r="752" spans="1:8" s="14" customFormat="1">
      <c r="A752" s="220"/>
      <c r="B752" s="221"/>
      <c r="C752" s="99" t="s">
        <v>1015</v>
      </c>
      <c r="D752" s="219"/>
      <c r="E752" s="59">
        <v>950.63900000000001</v>
      </c>
      <c r="F752" s="100" t="s">
        <v>1088</v>
      </c>
      <c r="G752" s="54"/>
      <c r="H752" s="54"/>
    </row>
    <row r="753" spans="1:8" s="14" customFormat="1">
      <c r="A753" s="220"/>
      <c r="B753" s="221"/>
      <c r="C753" s="99" t="s">
        <v>1017</v>
      </c>
      <c r="D753" s="219"/>
      <c r="E753" s="59">
        <v>3.24</v>
      </c>
      <c r="F753" s="37" t="s">
        <v>330</v>
      </c>
      <c r="G753" s="54"/>
      <c r="H753" s="54"/>
    </row>
    <row r="754" spans="1:8" s="14" customFormat="1">
      <c r="A754" s="220"/>
      <c r="B754" s="221"/>
      <c r="C754" s="99" t="s">
        <v>287</v>
      </c>
      <c r="D754" s="219"/>
      <c r="E754" s="59">
        <v>15.893000000000001</v>
      </c>
      <c r="F754" s="102" t="s">
        <v>1019</v>
      </c>
      <c r="G754" s="54"/>
      <c r="H754" s="54"/>
    </row>
    <row r="755" spans="1:8" s="14" customFormat="1">
      <c r="A755" s="220" t="s">
        <v>1089</v>
      </c>
      <c r="B755" s="221" t="s">
        <v>1090</v>
      </c>
      <c r="C755" s="99" t="s">
        <v>539</v>
      </c>
      <c r="D755" s="219">
        <v>6.6180000000000003</v>
      </c>
      <c r="E755" s="59">
        <v>5.3869999999999996</v>
      </c>
      <c r="F755" s="37" t="s">
        <v>330</v>
      </c>
      <c r="G755" s="54"/>
      <c r="H755" s="54"/>
    </row>
    <row r="756" spans="1:8" s="14" customFormat="1" ht="94.5">
      <c r="A756" s="220"/>
      <c r="B756" s="221"/>
      <c r="C756" s="99" t="s">
        <v>1047</v>
      </c>
      <c r="D756" s="219"/>
      <c r="E756" s="59">
        <v>1.2310000000000001</v>
      </c>
      <c r="F756" s="102" t="s">
        <v>1058</v>
      </c>
      <c r="G756" s="54"/>
      <c r="H756" s="54"/>
    </row>
    <row r="757" spans="1:8" s="14" customFormat="1" ht="47.25">
      <c r="A757" s="98" t="s">
        <v>1091</v>
      </c>
      <c r="B757" s="83" t="s">
        <v>1092</v>
      </c>
      <c r="C757" s="99" t="s">
        <v>539</v>
      </c>
      <c r="D757" s="59">
        <v>8.6189999999999998</v>
      </c>
      <c r="E757" s="59">
        <v>8.6180000000000003</v>
      </c>
      <c r="F757" s="37" t="s">
        <v>330</v>
      </c>
      <c r="G757" s="54"/>
      <c r="H757" s="54"/>
    </row>
    <row r="758" spans="1:8" s="14" customFormat="1">
      <c r="A758" s="220" t="s">
        <v>1093</v>
      </c>
      <c r="B758" s="221" t="s">
        <v>1094</v>
      </c>
      <c r="C758" s="99" t="s">
        <v>539</v>
      </c>
      <c r="D758" s="219">
        <v>11.711</v>
      </c>
      <c r="E758" s="59">
        <v>9.85</v>
      </c>
      <c r="F758" s="37" t="s">
        <v>229</v>
      </c>
      <c r="G758" s="54"/>
      <c r="H758" s="54"/>
    </row>
    <row r="759" spans="1:8" s="14" customFormat="1">
      <c r="A759" s="220"/>
      <c r="B759" s="221"/>
      <c r="C759" s="99" t="s">
        <v>1047</v>
      </c>
      <c r="D759" s="219"/>
      <c r="E759" s="59">
        <v>1.861</v>
      </c>
      <c r="F759" s="37" t="s">
        <v>229</v>
      </c>
      <c r="G759" s="54"/>
      <c r="H759" s="54"/>
    </row>
    <row r="760" spans="1:8" s="14" customFormat="1">
      <c r="A760" s="220" t="s">
        <v>1095</v>
      </c>
      <c r="B760" s="221" t="s">
        <v>1096</v>
      </c>
      <c r="C760" s="99" t="s">
        <v>539</v>
      </c>
      <c r="D760" s="219">
        <v>11.888999999999999</v>
      </c>
      <c r="E760" s="59">
        <v>9.85</v>
      </c>
      <c r="F760" s="37" t="s">
        <v>229</v>
      </c>
      <c r="G760" s="54"/>
      <c r="H760" s="54"/>
    </row>
    <row r="761" spans="1:8" s="14" customFormat="1">
      <c r="A761" s="220"/>
      <c r="B761" s="221"/>
      <c r="C761" s="99" t="s">
        <v>1047</v>
      </c>
      <c r="D761" s="219"/>
      <c r="E761" s="59">
        <v>2.0379999999999998</v>
      </c>
      <c r="F761" s="37" t="s">
        <v>229</v>
      </c>
      <c r="G761" s="54"/>
      <c r="H761" s="54"/>
    </row>
    <row r="762" spans="1:8" s="14" customFormat="1">
      <c r="A762" s="220" t="s">
        <v>1097</v>
      </c>
      <c r="B762" s="221" t="s">
        <v>1098</v>
      </c>
      <c r="C762" s="99" t="s">
        <v>539</v>
      </c>
      <c r="D762" s="219">
        <v>692.58199999999999</v>
      </c>
      <c r="E762" s="59">
        <v>9.85</v>
      </c>
      <c r="F762" s="37" t="s">
        <v>229</v>
      </c>
      <c r="G762" s="54"/>
      <c r="H762" s="54"/>
    </row>
    <row r="763" spans="1:8" s="14" customFormat="1">
      <c r="A763" s="220"/>
      <c r="B763" s="221"/>
      <c r="C763" s="99" t="s">
        <v>1047</v>
      </c>
      <c r="D763" s="219"/>
      <c r="E763" s="59">
        <v>1.2310000000000001</v>
      </c>
      <c r="F763" s="37" t="s">
        <v>229</v>
      </c>
      <c r="G763" s="54"/>
      <c r="H763" s="54"/>
    </row>
    <row r="764" spans="1:8" s="14" customFormat="1">
      <c r="A764" s="220"/>
      <c r="B764" s="221"/>
      <c r="C764" s="99" t="s">
        <v>1015</v>
      </c>
      <c r="D764" s="219"/>
      <c r="E764" s="59">
        <v>668.01</v>
      </c>
      <c r="F764" s="100" t="s">
        <v>1088</v>
      </c>
      <c r="G764" s="54"/>
      <c r="H764" s="54"/>
    </row>
    <row r="765" spans="1:8" s="14" customFormat="1">
      <c r="A765" s="220"/>
      <c r="B765" s="221"/>
      <c r="C765" s="99" t="s">
        <v>1017</v>
      </c>
      <c r="D765" s="219"/>
      <c r="E765" s="59">
        <v>2.4620000000000002</v>
      </c>
      <c r="F765" s="37" t="s">
        <v>229</v>
      </c>
      <c r="G765" s="54"/>
      <c r="H765" s="54"/>
    </row>
    <row r="766" spans="1:8" s="14" customFormat="1">
      <c r="A766" s="220"/>
      <c r="B766" s="221"/>
      <c r="C766" s="99" t="s">
        <v>287</v>
      </c>
      <c r="D766" s="219"/>
      <c r="E766" s="59">
        <v>11.029</v>
      </c>
      <c r="F766" s="102" t="s">
        <v>1019</v>
      </c>
      <c r="G766" s="54"/>
      <c r="H766" s="54"/>
    </row>
    <row r="767" spans="1:8" s="14" customFormat="1">
      <c r="A767" s="220" t="s">
        <v>1099</v>
      </c>
      <c r="B767" s="221" t="s">
        <v>1100</v>
      </c>
      <c r="C767" s="99" t="s">
        <v>539</v>
      </c>
      <c r="D767" s="219">
        <v>11.675000000000001</v>
      </c>
      <c r="E767" s="59">
        <v>9.85</v>
      </c>
      <c r="F767" s="37" t="s">
        <v>229</v>
      </c>
      <c r="G767" s="54"/>
      <c r="H767" s="54"/>
    </row>
    <row r="768" spans="1:8" s="14" customFormat="1">
      <c r="A768" s="220"/>
      <c r="B768" s="221"/>
      <c r="C768" s="99" t="s">
        <v>1047</v>
      </c>
      <c r="D768" s="219"/>
      <c r="E768" s="59">
        <v>1.825</v>
      </c>
      <c r="F768" s="37" t="s">
        <v>229</v>
      </c>
      <c r="G768" s="54"/>
      <c r="H768" s="54"/>
    </row>
    <row r="769" spans="1:8" s="14" customFormat="1">
      <c r="A769" s="220" t="s">
        <v>1101</v>
      </c>
      <c r="B769" s="221" t="s">
        <v>1102</v>
      </c>
      <c r="C769" s="99" t="s">
        <v>539</v>
      </c>
      <c r="D769" s="219">
        <v>18.488</v>
      </c>
      <c r="E769" s="59">
        <v>16.158999999999999</v>
      </c>
      <c r="F769" s="37" t="s">
        <v>330</v>
      </c>
      <c r="G769" s="54"/>
      <c r="H769" s="54"/>
    </row>
    <row r="770" spans="1:8" s="14" customFormat="1" ht="94.5">
      <c r="A770" s="220"/>
      <c r="B770" s="221"/>
      <c r="C770" s="99" t="s">
        <v>1047</v>
      </c>
      <c r="D770" s="219"/>
      <c r="E770" s="59">
        <v>2.3279999999999998</v>
      </c>
      <c r="F770" s="102" t="s">
        <v>1058</v>
      </c>
      <c r="G770" s="54"/>
      <c r="H770" s="54"/>
    </row>
    <row r="771" spans="1:8" s="14" customFormat="1">
      <c r="A771" s="220" t="s">
        <v>1103</v>
      </c>
      <c r="B771" s="221" t="s">
        <v>1104</v>
      </c>
      <c r="C771" s="99" t="s">
        <v>539</v>
      </c>
      <c r="D771" s="219">
        <v>13.157</v>
      </c>
      <c r="E771" s="59">
        <v>10.773</v>
      </c>
      <c r="F771" s="37" t="s">
        <v>330</v>
      </c>
      <c r="G771" s="54"/>
      <c r="H771" s="54"/>
    </row>
    <row r="772" spans="1:8" s="14" customFormat="1" ht="94.5">
      <c r="A772" s="220"/>
      <c r="B772" s="221"/>
      <c r="C772" s="99" t="s">
        <v>1047</v>
      </c>
      <c r="D772" s="219"/>
      <c r="E772" s="59">
        <v>2.3839999999999999</v>
      </c>
      <c r="F772" s="102" t="s">
        <v>1058</v>
      </c>
      <c r="G772" s="54"/>
      <c r="H772" s="54"/>
    </row>
    <row r="773" spans="1:8" s="14" customFormat="1">
      <c r="A773" s="220" t="s">
        <v>1105</v>
      </c>
      <c r="B773" s="221" t="s">
        <v>1106</v>
      </c>
      <c r="C773" s="99" t="s">
        <v>539</v>
      </c>
      <c r="D773" s="219">
        <v>10.965</v>
      </c>
      <c r="E773" s="59">
        <v>8.6180000000000003</v>
      </c>
      <c r="F773" s="37" t="s">
        <v>330</v>
      </c>
      <c r="G773" s="54"/>
      <c r="H773" s="54"/>
    </row>
    <row r="774" spans="1:8" s="14" customFormat="1" ht="94.5">
      <c r="A774" s="220"/>
      <c r="B774" s="221"/>
      <c r="C774" s="99" t="s">
        <v>1047</v>
      </c>
      <c r="D774" s="219"/>
      <c r="E774" s="59">
        <v>2.347</v>
      </c>
      <c r="F774" s="102" t="s">
        <v>1058</v>
      </c>
      <c r="G774" s="54"/>
      <c r="H774" s="54"/>
    </row>
    <row r="775" spans="1:8" s="14" customFormat="1" ht="47.25">
      <c r="A775" s="98" t="s">
        <v>1107</v>
      </c>
      <c r="B775" s="83" t="s">
        <v>1108</v>
      </c>
      <c r="C775" s="99" t="s">
        <v>539</v>
      </c>
      <c r="D775" s="59">
        <v>16.16</v>
      </c>
      <c r="E775" s="59">
        <v>16.16</v>
      </c>
      <c r="F775" s="37" t="s">
        <v>330</v>
      </c>
      <c r="G775" s="54"/>
      <c r="H775" s="54"/>
    </row>
    <row r="776" spans="1:8" s="14" customFormat="1">
      <c r="A776" s="220" t="s">
        <v>1109</v>
      </c>
      <c r="B776" s="221" t="s">
        <v>1110</v>
      </c>
      <c r="C776" s="99" t="s">
        <v>539</v>
      </c>
      <c r="D776" s="219">
        <v>1427.5889999999999</v>
      </c>
      <c r="E776" s="59">
        <v>19.474</v>
      </c>
      <c r="F776" s="37" t="s">
        <v>1046</v>
      </c>
      <c r="G776" s="54"/>
      <c r="H776" s="54"/>
    </row>
    <row r="777" spans="1:8" s="14" customFormat="1">
      <c r="A777" s="220"/>
      <c r="B777" s="221"/>
      <c r="C777" s="99" t="s">
        <v>1047</v>
      </c>
      <c r="D777" s="219"/>
      <c r="E777" s="59">
        <v>2.1389999999999998</v>
      </c>
      <c r="F777" s="37" t="s">
        <v>1046</v>
      </c>
      <c r="G777" s="54"/>
      <c r="H777" s="54"/>
    </row>
    <row r="778" spans="1:8" s="14" customFormat="1">
      <c r="A778" s="220"/>
      <c r="B778" s="221"/>
      <c r="C778" s="99" t="s">
        <v>1015</v>
      </c>
      <c r="D778" s="219"/>
      <c r="E778" s="59">
        <v>1377.3979999999999</v>
      </c>
      <c r="F778" s="102" t="s">
        <v>1059</v>
      </c>
      <c r="G778" s="54"/>
      <c r="H778" s="54"/>
    </row>
    <row r="779" spans="1:8" s="14" customFormat="1">
      <c r="A779" s="220"/>
      <c r="B779" s="221"/>
      <c r="C779" s="99" t="s">
        <v>1017</v>
      </c>
      <c r="D779" s="219"/>
      <c r="E779" s="59">
        <v>5.0209999999999999</v>
      </c>
      <c r="F779" s="37" t="s">
        <v>1046</v>
      </c>
      <c r="G779" s="54"/>
      <c r="H779" s="54"/>
    </row>
    <row r="780" spans="1:8" s="14" customFormat="1">
      <c r="A780" s="220"/>
      <c r="B780" s="221"/>
      <c r="C780" s="99" t="s">
        <v>287</v>
      </c>
      <c r="D780" s="219"/>
      <c r="E780" s="59">
        <v>23.556999999999999</v>
      </c>
      <c r="F780" s="102" t="s">
        <v>1019</v>
      </c>
      <c r="G780" s="54"/>
      <c r="H780" s="54"/>
    </row>
    <row r="781" spans="1:8" s="14" customFormat="1">
      <c r="A781" s="220" t="s">
        <v>1111</v>
      </c>
      <c r="B781" s="221" t="s">
        <v>1112</v>
      </c>
      <c r="C781" s="99" t="s">
        <v>539</v>
      </c>
      <c r="D781" s="219">
        <v>545.65899999999999</v>
      </c>
      <c r="E781" s="59">
        <v>9.8000000000000007</v>
      </c>
      <c r="F781" s="37" t="s">
        <v>1046</v>
      </c>
      <c r="G781" s="54"/>
      <c r="H781" s="54"/>
    </row>
    <row r="782" spans="1:8" s="14" customFormat="1">
      <c r="A782" s="220"/>
      <c r="B782" s="221"/>
      <c r="C782" s="99" t="s">
        <v>1047</v>
      </c>
      <c r="D782" s="219"/>
      <c r="E782" s="59">
        <v>1.296</v>
      </c>
      <c r="F782" s="37" t="s">
        <v>1046</v>
      </c>
      <c r="G782" s="54"/>
      <c r="H782" s="54"/>
    </row>
    <row r="783" spans="1:8" s="14" customFormat="1">
      <c r="A783" s="220"/>
      <c r="B783" s="221"/>
      <c r="C783" s="99" t="s">
        <v>1015</v>
      </c>
      <c r="D783" s="219"/>
      <c r="E783" s="59">
        <v>523.42100000000005</v>
      </c>
      <c r="F783" s="102" t="s">
        <v>1059</v>
      </c>
      <c r="G783" s="54"/>
      <c r="H783" s="54"/>
    </row>
    <row r="784" spans="1:8" s="14" customFormat="1">
      <c r="A784" s="220"/>
      <c r="B784" s="221"/>
      <c r="C784" s="99" t="s">
        <v>1017</v>
      </c>
      <c r="D784" s="219"/>
      <c r="E784" s="59">
        <v>1.958</v>
      </c>
      <c r="F784" s="37" t="s">
        <v>1046</v>
      </c>
      <c r="G784" s="54"/>
      <c r="H784" s="54"/>
    </row>
    <row r="785" spans="1:8" s="14" customFormat="1">
      <c r="A785" s="220"/>
      <c r="B785" s="221"/>
      <c r="C785" s="99" t="s">
        <v>287</v>
      </c>
      <c r="D785" s="219"/>
      <c r="E785" s="59">
        <v>9.1839999999999993</v>
      </c>
      <c r="F785" s="102" t="s">
        <v>1019</v>
      </c>
      <c r="G785" s="54"/>
      <c r="H785" s="54"/>
    </row>
    <row r="786" spans="1:8" s="14" customFormat="1">
      <c r="A786" s="220" t="s">
        <v>1113</v>
      </c>
      <c r="B786" s="221" t="s">
        <v>1114</v>
      </c>
      <c r="C786" s="99" t="s">
        <v>1015</v>
      </c>
      <c r="D786" s="219">
        <v>965.63099999999997</v>
      </c>
      <c r="E786" s="59">
        <v>950.04499999999996</v>
      </c>
      <c r="F786" s="100" t="s">
        <v>1048</v>
      </c>
      <c r="G786" s="54"/>
      <c r="H786" s="54"/>
    </row>
    <row r="787" spans="1:8" s="14" customFormat="1">
      <c r="A787" s="220"/>
      <c r="B787" s="221"/>
      <c r="C787" s="99" t="s">
        <v>287</v>
      </c>
      <c r="D787" s="219"/>
      <c r="E787" s="59">
        <v>15.586</v>
      </c>
      <c r="F787" s="102" t="s">
        <v>1019</v>
      </c>
      <c r="G787" s="54"/>
      <c r="H787" s="54"/>
    </row>
    <row r="788" spans="1:8" s="14" customFormat="1" ht="47.25">
      <c r="A788" s="98" t="s">
        <v>1115</v>
      </c>
      <c r="B788" s="83" t="s">
        <v>1116</v>
      </c>
      <c r="C788" s="99" t="s">
        <v>1015</v>
      </c>
      <c r="D788" s="219">
        <v>351.35</v>
      </c>
      <c r="E788" s="59">
        <v>344.03</v>
      </c>
      <c r="F788" s="37" t="s">
        <v>229</v>
      </c>
      <c r="G788" s="54"/>
      <c r="H788" s="54"/>
    </row>
    <row r="789" spans="1:8" s="14" customFormat="1">
      <c r="A789" s="98"/>
      <c r="B789" s="83"/>
      <c r="C789" s="99" t="s">
        <v>1017</v>
      </c>
      <c r="D789" s="219"/>
      <c r="E789" s="59">
        <v>1.6739999999999999</v>
      </c>
      <c r="F789" s="37" t="s">
        <v>229</v>
      </c>
      <c r="G789" s="54"/>
      <c r="H789" s="54"/>
    </row>
    <row r="790" spans="1:8" s="14" customFormat="1">
      <c r="A790" s="98"/>
      <c r="B790" s="83"/>
      <c r="C790" s="99" t="s">
        <v>287</v>
      </c>
      <c r="D790" s="219"/>
      <c r="E790" s="59">
        <v>5.6459999999999999</v>
      </c>
      <c r="F790" s="102" t="s">
        <v>1019</v>
      </c>
      <c r="G790" s="54"/>
      <c r="H790" s="54"/>
    </row>
    <row r="791" spans="1:8" s="101" customFormat="1" ht="47.25">
      <c r="A791" s="108" t="s">
        <v>1117</v>
      </c>
      <c r="B791" s="109" t="s">
        <v>1118</v>
      </c>
      <c r="C791" s="115" t="s">
        <v>539</v>
      </c>
      <c r="D791" s="116">
        <v>72.682000000000002</v>
      </c>
      <c r="E791" s="116">
        <v>72.682000000000002</v>
      </c>
      <c r="F791" s="37" t="s">
        <v>330</v>
      </c>
      <c r="G791" s="54"/>
      <c r="H791" s="54"/>
    </row>
    <row r="792" spans="1:8" s="14" customFormat="1">
      <c r="A792" s="220" t="s">
        <v>1119</v>
      </c>
      <c r="B792" s="221" t="s">
        <v>1120</v>
      </c>
      <c r="C792" s="99" t="s">
        <v>539</v>
      </c>
      <c r="D792" s="219">
        <v>102</v>
      </c>
      <c r="E792" s="59">
        <v>2.5990000000000002</v>
      </c>
      <c r="F792" s="102" t="s">
        <v>124</v>
      </c>
      <c r="G792" s="54"/>
      <c r="H792" s="54"/>
    </row>
    <row r="793" spans="1:8" s="14" customFormat="1">
      <c r="A793" s="220"/>
      <c r="B793" s="221"/>
      <c r="C793" s="99" t="s">
        <v>1015</v>
      </c>
      <c r="D793" s="219"/>
      <c r="E793" s="59">
        <v>73.831999999999994</v>
      </c>
      <c r="F793" s="102" t="s">
        <v>1121</v>
      </c>
      <c r="G793" s="54"/>
      <c r="H793" s="54"/>
    </row>
    <row r="794" spans="1:8" s="14" customFormat="1">
      <c r="A794" s="220"/>
      <c r="B794" s="221"/>
      <c r="C794" s="99" t="s">
        <v>1017</v>
      </c>
      <c r="D794" s="219"/>
      <c r="E794" s="59">
        <v>0.51300000000000001</v>
      </c>
      <c r="F794" s="102" t="s">
        <v>124</v>
      </c>
      <c r="G794" s="54"/>
      <c r="H794" s="54"/>
    </row>
    <row r="795" spans="1:8" s="14" customFormat="1">
      <c r="A795" s="220"/>
      <c r="B795" s="221"/>
      <c r="C795" s="99" t="s">
        <v>287</v>
      </c>
      <c r="D795" s="219"/>
      <c r="E795" s="59">
        <v>1.369</v>
      </c>
      <c r="F795" s="102" t="s">
        <v>1019</v>
      </c>
      <c r="G795" s="54"/>
      <c r="H795" s="54"/>
    </row>
    <row r="796" spans="1:8" s="14" customFormat="1">
      <c r="A796" s="220" t="s">
        <v>1122</v>
      </c>
      <c r="B796" s="221" t="s">
        <v>1123</v>
      </c>
      <c r="C796" s="99" t="s">
        <v>539</v>
      </c>
      <c r="D796" s="219">
        <v>144.19</v>
      </c>
      <c r="E796" s="59">
        <v>5.7130000000000001</v>
      </c>
      <c r="F796" s="102" t="s">
        <v>124</v>
      </c>
      <c r="G796" s="54"/>
      <c r="H796" s="54"/>
    </row>
    <row r="797" spans="1:8" s="14" customFormat="1">
      <c r="A797" s="220"/>
      <c r="B797" s="221"/>
      <c r="C797" s="99" t="s">
        <v>1015</v>
      </c>
      <c r="D797" s="219"/>
      <c r="E797" s="59">
        <v>130.33199999999999</v>
      </c>
      <c r="F797" s="102" t="s">
        <v>1121</v>
      </c>
      <c r="G797" s="54"/>
      <c r="H797" s="54"/>
    </row>
    <row r="798" spans="1:8" s="14" customFormat="1">
      <c r="A798" s="220"/>
      <c r="B798" s="221"/>
      <c r="C798" s="99" t="s">
        <v>1017</v>
      </c>
      <c r="D798" s="219"/>
      <c r="E798" s="59">
        <v>0.51300000000000001</v>
      </c>
      <c r="F798" s="102" t="s">
        <v>124</v>
      </c>
      <c r="G798" s="54"/>
      <c r="H798" s="54"/>
    </row>
    <row r="799" spans="1:8" s="14" customFormat="1">
      <c r="A799" s="220"/>
      <c r="B799" s="221"/>
      <c r="C799" s="99" t="s">
        <v>287</v>
      </c>
      <c r="D799" s="219"/>
      <c r="E799" s="59">
        <v>2.1949999999999998</v>
      </c>
      <c r="F799" s="102" t="s">
        <v>1019</v>
      </c>
      <c r="G799" s="54"/>
      <c r="H799" s="54"/>
    </row>
    <row r="800" spans="1:8" s="14" customFormat="1">
      <c r="A800" s="220" t="s">
        <v>1124</v>
      </c>
      <c r="B800" s="221" t="s">
        <v>1125</v>
      </c>
      <c r="C800" s="99" t="s">
        <v>539</v>
      </c>
      <c r="D800" s="219">
        <v>196.61199999999999</v>
      </c>
      <c r="E800" s="59">
        <v>7.2370000000000001</v>
      </c>
      <c r="F800" s="102" t="s">
        <v>124</v>
      </c>
      <c r="G800" s="54"/>
      <c r="H800" s="54"/>
    </row>
    <row r="801" spans="1:8" s="14" customFormat="1">
      <c r="A801" s="220"/>
      <c r="B801" s="221"/>
      <c r="C801" s="99" t="s">
        <v>1015</v>
      </c>
      <c r="D801" s="219"/>
      <c r="E801" s="59">
        <v>47.401000000000003</v>
      </c>
      <c r="F801" s="102" t="s">
        <v>1126</v>
      </c>
      <c r="G801" s="54"/>
      <c r="H801" s="54"/>
    </row>
    <row r="802" spans="1:8" s="14" customFormat="1">
      <c r="A802" s="220"/>
      <c r="B802" s="221"/>
      <c r="C802" s="99" t="s">
        <v>1017</v>
      </c>
      <c r="D802" s="219"/>
      <c r="E802" s="59"/>
      <c r="F802" s="102"/>
      <c r="G802" s="54"/>
      <c r="H802" s="54"/>
    </row>
    <row r="803" spans="1:8" s="14" customFormat="1">
      <c r="A803" s="220"/>
      <c r="B803" s="221"/>
      <c r="C803" s="99" t="s">
        <v>287</v>
      </c>
      <c r="D803" s="219"/>
      <c r="E803" s="59"/>
      <c r="F803" s="102"/>
      <c r="G803" s="54"/>
      <c r="H803" s="54"/>
    </row>
    <row r="804" spans="1:8" s="14" customFormat="1">
      <c r="A804" s="220" t="s">
        <v>1127</v>
      </c>
      <c r="B804" s="221" t="s">
        <v>1128</v>
      </c>
      <c r="C804" s="99" t="s">
        <v>539</v>
      </c>
      <c r="D804" s="219">
        <v>154.87700000000001</v>
      </c>
      <c r="E804" s="59">
        <v>5.78</v>
      </c>
      <c r="F804" s="102" t="s">
        <v>124</v>
      </c>
      <c r="G804" s="54"/>
      <c r="H804" s="54"/>
    </row>
    <row r="805" spans="1:8" s="14" customFormat="1">
      <c r="A805" s="220"/>
      <c r="B805" s="221"/>
      <c r="C805" s="99" t="s">
        <v>1015</v>
      </c>
      <c r="D805" s="219"/>
      <c r="E805" s="59">
        <v>142.40600000000001</v>
      </c>
      <c r="F805" s="102" t="s">
        <v>1121</v>
      </c>
      <c r="G805" s="54"/>
      <c r="H805" s="54"/>
    </row>
    <row r="806" spans="1:8" s="14" customFormat="1">
      <c r="A806" s="220"/>
      <c r="B806" s="221"/>
      <c r="C806" s="99" t="s">
        <v>1017</v>
      </c>
      <c r="D806" s="219"/>
      <c r="E806" s="59">
        <v>0.51300000000000001</v>
      </c>
      <c r="F806" s="102" t="s">
        <v>124</v>
      </c>
      <c r="G806" s="54"/>
      <c r="H806" s="54"/>
    </row>
    <row r="807" spans="1:8" s="14" customFormat="1">
      <c r="A807" s="220"/>
      <c r="B807" s="221"/>
      <c r="C807" s="99" t="s">
        <v>287</v>
      </c>
      <c r="D807" s="219"/>
      <c r="E807" s="59">
        <v>2.3639999999999999</v>
      </c>
      <c r="F807" s="102" t="s">
        <v>1019</v>
      </c>
      <c r="G807" s="54"/>
      <c r="H807" s="54"/>
    </row>
    <row r="808" spans="1:8" s="14" customFormat="1">
      <c r="A808" s="220" t="s">
        <v>1129</v>
      </c>
      <c r="B808" s="221" t="s">
        <v>1130</v>
      </c>
      <c r="C808" s="99" t="s">
        <v>539</v>
      </c>
      <c r="D808" s="219">
        <v>185</v>
      </c>
      <c r="E808" s="59">
        <v>6.8650000000000002</v>
      </c>
      <c r="F808" s="102" t="s">
        <v>124</v>
      </c>
      <c r="G808" s="54"/>
      <c r="H808" s="54"/>
    </row>
    <row r="809" spans="1:8" s="14" customFormat="1">
      <c r="A809" s="220"/>
      <c r="B809" s="221"/>
      <c r="C809" s="99" t="s">
        <v>1015</v>
      </c>
      <c r="D809" s="219"/>
      <c r="E809" s="59">
        <v>98.391000000000005</v>
      </c>
      <c r="F809" s="102" t="s">
        <v>1121</v>
      </c>
      <c r="G809" s="54"/>
      <c r="H809" s="54"/>
    </row>
    <row r="810" spans="1:8" s="14" customFormat="1">
      <c r="A810" s="220"/>
      <c r="B810" s="221"/>
      <c r="C810" s="99" t="s">
        <v>1017</v>
      </c>
      <c r="D810" s="219"/>
      <c r="E810" s="59">
        <v>0.51300000000000001</v>
      </c>
      <c r="F810" s="102" t="s">
        <v>124</v>
      </c>
      <c r="G810" s="54"/>
      <c r="H810" s="54"/>
    </row>
    <row r="811" spans="1:8" s="14" customFormat="1">
      <c r="A811" s="220"/>
      <c r="B811" s="221"/>
      <c r="C811" s="99" t="s">
        <v>287</v>
      </c>
      <c r="D811" s="219"/>
      <c r="E811" s="59">
        <v>1.915</v>
      </c>
      <c r="F811" s="102" t="s">
        <v>1019</v>
      </c>
      <c r="G811" s="54"/>
      <c r="H811" s="54"/>
    </row>
    <row r="812" spans="1:8" s="14" customFormat="1">
      <c r="A812" s="220" t="s">
        <v>1131</v>
      </c>
      <c r="B812" s="221" t="s">
        <v>1132</v>
      </c>
      <c r="C812" s="99" t="s">
        <v>539</v>
      </c>
      <c r="D812" s="219">
        <v>102</v>
      </c>
      <c r="E812" s="59">
        <v>10.8</v>
      </c>
      <c r="F812" s="102" t="s">
        <v>330</v>
      </c>
      <c r="G812" s="54"/>
      <c r="H812" s="54"/>
    </row>
    <row r="813" spans="1:8" s="14" customFormat="1">
      <c r="A813" s="220"/>
      <c r="B813" s="221"/>
      <c r="C813" s="99" t="s">
        <v>1015</v>
      </c>
      <c r="D813" s="219"/>
      <c r="E813" s="59">
        <v>60.155999999999999</v>
      </c>
      <c r="F813" s="102" t="s">
        <v>1121</v>
      </c>
      <c r="G813" s="54"/>
      <c r="H813" s="54"/>
    </row>
    <row r="814" spans="1:8" s="14" customFormat="1">
      <c r="A814" s="220"/>
      <c r="B814" s="221"/>
      <c r="C814" s="99" t="s">
        <v>1017</v>
      </c>
      <c r="D814" s="219"/>
      <c r="E814" s="59">
        <v>1.08</v>
      </c>
      <c r="F814" s="102" t="s">
        <v>330</v>
      </c>
      <c r="G814" s="54"/>
      <c r="H814" s="54"/>
    </row>
    <row r="815" spans="1:8" s="14" customFormat="1">
      <c r="A815" s="220"/>
      <c r="B815" s="221"/>
      <c r="C815" s="99" t="s">
        <v>287</v>
      </c>
      <c r="D815" s="219"/>
      <c r="E815" s="59">
        <v>1.1719999999999999</v>
      </c>
      <c r="F815" s="102" t="s">
        <v>1019</v>
      </c>
      <c r="G815" s="54"/>
      <c r="H815" s="54"/>
    </row>
    <row r="816" spans="1:8" s="14" customFormat="1">
      <c r="A816" s="220" t="s">
        <v>1133</v>
      </c>
      <c r="B816" s="221" t="s">
        <v>1134</v>
      </c>
      <c r="C816" s="99" t="s">
        <v>539</v>
      </c>
      <c r="D816" s="219">
        <v>102</v>
      </c>
      <c r="E816" s="59">
        <v>10.8</v>
      </c>
      <c r="F816" s="102" t="s">
        <v>330</v>
      </c>
      <c r="G816" s="54"/>
      <c r="H816" s="54"/>
    </row>
    <row r="817" spans="1:8" s="14" customFormat="1">
      <c r="A817" s="220"/>
      <c r="B817" s="221"/>
      <c r="C817" s="99" t="s">
        <v>1015</v>
      </c>
      <c r="D817" s="219"/>
      <c r="E817" s="59">
        <v>61.743000000000002</v>
      </c>
      <c r="F817" s="102" t="s">
        <v>1121</v>
      </c>
      <c r="G817" s="54"/>
      <c r="H817" s="54"/>
    </row>
    <row r="818" spans="1:8" s="14" customFormat="1">
      <c r="A818" s="220"/>
      <c r="B818" s="221"/>
      <c r="C818" s="99" t="s">
        <v>1017</v>
      </c>
      <c r="D818" s="219"/>
      <c r="E818" s="59">
        <v>1.08</v>
      </c>
      <c r="F818" s="102" t="s">
        <v>330</v>
      </c>
      <c r="G818" s="54"/>
      <c r="H818" s="54"/>
    </row>
    <row r="819" spans="1:8" s="14" customFormat="1">
      <c r="A819" s="220"/>
      <c r="B819" s="221"/>
      <c r="C819" s="99" t="s">
        <v>287</v>
      </c>
      <c r="D819" s="219"/>
      <c r="E819" s="59">
        <v>1.1990000000000001</v>
      </c>
      <c r="F819" s="102" t="s">
        <v>1019</v>
      </c>
      <c r="G819" s="54"/>
      <c r="H819" s="54"/>
    </row>
    <row r="820" spans="1:8" s="14" customFormat="1">
      <c r="A820" s="220" t="s">
        <v>1135</v>
      </c>
      <c r="B820" s="221" t="s">
        <v>1136</v>
      </c>
      <c r="C820" s="99" t="s">
        <v>539</v>
      </c>
      <c r="D820" s="219">
        <v>102</v>
      </c>
      <c r="E820" s="59">
        <v>10.8</v>
      </c>
      <c r="F820" s="102" t="s">
        <v>330</v>
      </c>
      <c r="G820" s="54"/>
      <c r="H820" s="54"/>
    </row>
    <row r="821" spans="1:8" s="14" customFormat="1">
      <c r="A821" s="220"/>
      <c r="B821" s="221"/>
      <c r="C821" s="99" t="s">
        <v>1015</v>
      </c>
      <c r="D821" s="219"/>
      <c r="E821" s="59">
        <v>70.739000000000004</v>
      </c>
      <c r="F821" s="102" t="s">
        <v>1121</v>
      </c>
      <c r="G821" s="54"/>
      <c r="H821" s="54"/>
    </row>
    <row r="822" spans="1:8" s="14" customFormat="1">
      <c r="A822" s="220"/>
      <c r="B822" s="221"/>
      <c r="C822" s="99" t="s">
        <v>1017</v>
      </c>
      <c r="D822" s="219"/>
      <c r="E822" s="59">
        <v>1.08</v>
      </c>
      <c r="F822" s="102" t="s">
        <v>330</v>
      </c>
      <c r="G822" s="54"/>
      <c r="H822" s="54"/>
    </row>
    <row r="823" spans="1:8" s="14" customFormat="1">
      <c r="A823" s="220"/>
      <c r="B823" s="221"/>
      <c r="C823" s="99" t="s">
        <v>287</v>
      </c>
      <c r="D823" s="219"/>
      <c r="E823" s="59">
        <v>1.373</v>
      </c>
      <c r="F823" s="102" t="s">
        <v>1019</v>
      </c>
      <c r="G823" s="54"/>
      <c r="H823" s="54"/>
    </row>
    <row r="824" spans="1:8" s="14" customFormat="1">
      <c r="A824" s="220" t="s">
        <v>1137</v>
      </c>
      <c r="B824" s="221" t="s">
        <v>1138</v>
      </c>
      <c r="C824" s="99" t="s">
        <v>539</v>
      </c>
      <c r="D824" s="219">
        <v>145</v>
      </c>
      <c r="E824" s="59">
        <v>10.8</v>
      </c>
      <c r="F824" s="102" t="s">
        <v>330</v>
      </c>
      <c r="G824" s="54"/>
      <c r="H824" s="54"/>
    </row>
    <row r="825" spans="1:8" s="14" customFormat="1">
      <c r="A825" s="220"/>
      <c r="B825" s="221"/>
      <c r="C825" s="99" t="s">
        <v>1015</v>
      </c>
      <c r="D825" s="219"/>
      <c r="E825" s="59">
        <v>125.27200000000001</v>
      </c>
      <c r="F825" s="102" t="s">
        <v>230</v>
      </c>
      <c r="G825" s="54"/>
      <c r="H825" s="54"/>
    </row>
    <row r="826" spans="1:8" s="14" customFormat="1">
      <c r="A826" s="220"/>
      <c r="B826" s="221"/>
      <c r="C826" s="99" t="s">
        <v>1017</v>
      </c>
      <c r="D826" s="219"/>
      <c r="E826" s="59">
        <v>1.08</v>
      </c>
      <c r="F826" s="102" t="s">
        <v>330</v>
      </c>
      <c r="G826" s="54"/>
      <c r="H826" s="54"/>
    </row>
    <row r="827" spans="1:8" s="14" customFormat="1">
      <c r="A827" s="220"/>
      <c r="B827" s="221"/>
      <c r="C827" s="99" t="s">
        <v>287</v>
      </c>
      <c r="D827" s="219"/>
      <c r="E827" s="59">
        <v>2.0579999999999998</v>
      </c>
      <c r="F827" s="102" t="s">
        <v>1139</v>
      </c>
      <c r="G827" s="54"/>
      <c r="H827" s="54"/>
    </row>
    <row r="828" spans="1:8" s="14" customFormat="1">
      <c r="A828" s="220" t="s">
        <v>1140</v>
      </c>
      <c r="B828" s="221" t="s">
        <v>1141</v>
      </c>
      <c r="C828" s="99" t="s">
        <v>539</v>
      </c>
      <c r="D828" s="219">
        <v>102</v>
      </c>
      <c r="E828" s="59">
        <v>4.16</v>
      </c>
      <c r="F828" s="102" t="s">
        <v>1142</v>
      </c>
      <c r="G828" s="54"/>
      <c r="H828" s="54"/>
    </row>
    <row r="829" spans="1:8" s="14" customFormat="1">
      <c r="A829" s="220"/>
      <c r="B829" s="221"/>
      <c r="C829" s="99" t="s">
        <v>1015</v>
      </c>
      <c r="D829" s="219"/>
      <c r="E829" s="59">
        <v>96.337999999999994</v>
      </c>
      <c r="F829" s="102" t="s">
        <v>230</v>
      </c>
      <c r="G829" s="54"/>
      <c r="H829" s="54"/>
    </row>
    <row r="830" spans="1:8" s="14" customFormat="1">
      <c r="A830" s="220"/>
      <c r="B830" s="221"/>
      <c r="C830" s="99" t="s">
        <v>1017</v>
      </c>
      <c r="D830" s="219"/>
      <c r="E830" s="59">
        <v>0.51300000000000001</v>
      </c>
      <c r="F830" s="102" t="s">
        <v>1142</v>
      </c>
      <c r="G830" s="54"/>
      <c r="H830" s="54"/>
    </row>
    <row r="831" spans="1:8" s="14" customFormat="1">
      <c r="A831" s="220"/>
      <c r="B831" s="221"/>
      <c r="C831" s="99" t="s">
        <v>287</v>
      </c>
      <c r="D831" s="219"/>
      <c r="E831" s="59">
        <v>1.5529999999999999</v>
      </c>
      <c r="F831" s="102" t="s">
        <v>1139</v>
      </c>
      <c r="G831" s="54"/>
      <c r="H831" s="54"/>
    </row>
    <row r="832" spans="1:8" s="14" customFormat="1">
      <c r="A832" s="220" t="s">
        <v>1143</v>
      </c>
      <c r="B832" s="221" t="s">
        <v>1144</v>
      </c>
      <c r="C832" s="99" t="s">
        <v>539</v>
      </c>
      <c r="D832" s="219">
        <v>102</v>
      </c>
      <c r="E832" s="59">
        <v>3.8250000000000002</v>
      </c>
      <c r="F832" s="102" t="s">
        <v>1142</v>
      </c>
      <c r="G832" s="54"/>
      <c r="H832" s="54"/>
    </row>
    <row r="833" spans="1:8" s="14" customFormat="1">
      <c r="A833" s="220"/>
      <c r="B833" s="221"/>
      <c r="C833" s="99" t="s">
        <v>1015</v>
      </c>
      <c r="D833" s="219"/>
      <c r="E833" s="59">
        <v>88.391999999999996</v>
      </c>
      <c r="F833" s="102" t="s">
        <v>230</v>
      </c>
      <c r="G833" s="54"/>
      <c r="H833" s="54"/>
    </row>
    <row r="834" spans="1:8" s="14" customFormat="1">
      <c r="A834" s="220"/>
      <c r="B834" s="221"/>
      <c r="C834" s="99" t="s">
        <v>1017</v>
      </c>
      <c r="D834" s="219"/>
      <c r="E834" s="59">
        <v>0.51300000000000001</v>
      </c>
      <c r="F834" s="102" t="s">
        <v>1142</v>
      </c>
      <c r="G834" s="54"/>
      <c r="H834" s="54"/>
    </row>
    <row r="835" spans="1:8" s="14" customFormat="1">
      <c r="A835" s="220"/>
      <c r="B835" s="221"/>
      <c r="C835" s="99" t="s">
        <v>287</v>
      </c>
      <c r="D835" s="219"/>
      <c r="E835" s="59">
        <v>1.427</v>
      </c>
      <c r="F835" s="102" t="s">
        <v>1139</v>
      </c>
      <c r="G835" s="54"/>
      <c r="H835" s="54"/>
    </row>
    <row r="836" spans="1:8" s="14" customFormat="1">
      <c r="A836" s="220" t="s">
        <v>1145</v>
      </c>
      <c r="B836" s="221" t="s">
        <v>1146</v>
      </c>
      <c r="C836" s="99" t="s">
        <v>539</v>
      </c>
      <c r="D836" s="219">
        <v>91.2</v>
      </c>
      <c r="E836" s="59">
        <v>10.8</v>
      </c>
      <c r="F836" s="102" t="s">
        <v>330</v>
      </c>
      <c r="G836" s="54"/>
      <c r="H836" s="54"/>
    </row>
    <row r="837" spans="1:8" s="14" customFormat="1">
      <c r="A837" s="220"/>
      <c r="B837" s="221"/>
      <c r="C837" s="99" t="s">
        <v>1015</v>
      </c>
      <c r="D837" s="219"/>
      <c r="E837" s="59"/>
      <c r="F837" s="102"/>
      <c r="G837" s="54"/>
      <c r="H837" s="54"/>
    </row>
    <row r="838" spans="1:8" s="14" customFormat="1">
      <c r="A838" s="220"/>
      <c r="B838" s="221"/>
      <c r="C838" s="99" t="s">
        <v>1017</v>
      </c>
      <c r="D838" s="219"/>
      <c r="E838" s="59"/>
      <c r="F838" s="102"/>
      <c r="G838" s="54"/>
      <c r="H838" s="54"/>
    </row>
    <row r="839" spans="1:8" s="14" customFormat="1">
      <c r="A839" s="220"/>
      <c r="B839" s="221"/>
      <c r="C839" s="99" t="s">
        <v>287</v>
      </c>
      <c r="D839" s="219"/>
      <c r="E839" s="59"/>
      <c r="F839" s="102"/>
      <c r="G839" s="54"/>
      <c r="H839" s="54"/>
    </row>
    <row r="840" spans="1:8" s="14" customFormat="1">
      <c r="A840" s="220" t="s">
        <v>1147</v>
      </c>
      <c r="B840" s="221" t="s">
        <v>1148</v>
      </c>
      <c r="C840" s="99" t="s">
        <v>539</v>
      </c>
      <c r="D840" s="219">
        <v>102</v>
      </c>
      <c r="E840" s="59">
        <v>10.8</v>
      </c>
      <c r="F840" s="102" t="s">
        <v>330</v>
      </c>
      <c r="G840" s="54"/>
      <c r="H840" s="54"/>
    </row>
    <row r="841" spans="1:8" s="14" customFormat="1" ht="47.25">
      <c r="A841" s="220"/>
      <c r="B841" s="221"/>
      <c r="C841" s="99" t="s">
        <v>1015</v>
      </c>
      <c r="D841" s="219"/>
      <c r="E841" s="59">
        <v>91.468999999999994</v>
      </c>
      <c r="F841" s="102" t="s">
        <v>1149</v>
      </c>
      <c r="G841" s="54"/>
      <c r="H841" s="54"/>
    </row>
    <row r="842" spans="1:8" s="14" customFormat="1">
      <c r="A842" s="220"/>
      <c r="B842" s="221"/>
      <c r="C842" s="99" t="s">
        <v>1017</v>
      </c>
      <c r="D842" s="219"/>
      <c r="E842" s="59">
        <v>1.08</v>
      </c>
      <c r="F842" s="102" t="s">
        <v>330</v>
      </c>
      <c r="G842" s="54"/>
      <c r="H842" s="54"/>
    </row>
    <row r="843" spans="1:8" s="14" customFormat="1">
      <c r="A843" s="220"/>
      <c r="B843" s="221"/>
      <c r="C843" s="99" t="s">
        <v>287</v>
      </c>
      <c r="D843" s="219"/>
      <c r="E843" s="59">
        <v>1.4810000000000001</v>
      </c>
      <c r="F843" s="102" t="s">
        <v>1139</v>
      </c>
      <c r="G843" s="54"/>
      <c r="H843" s="54"/>
    </row>
    <row r="844" spans="1:8" s="14" customFormat="1">
      <c r="A844" s="220" t="s">
        <v>1150</v>
      </c>
      <c r="B844" s="221" t="s">
        <v>1151</v>
      </c>
      <c r="C844" s="99" t="s">
        <v>539</v>
      </c>
      <c r="D844" s="219">
        <v>207</v>
      </c>
      <c r="E844" s="59">
        <v>16.2</v>
      </c>
      <c r="F844" s="102" t="s">
        <v>330</v>
      </c>
      <c r="G844" s="54"/>
      <c r="H844" s="54"/>
    </row>
    <row r="845" spans="1:8" s="14" customFormat="1">
      <c r="A845" s="220"/>
      <c r="B845" s="221"/>
      <c r="C845" s="99" t="s">
        <v>1015</v>
      </c>
      <c r="D845" s="219"/>
      <c r="E845" s="59">
        <v>168.185</v>
      </c>
      <c r="F845" s="102" t="s">
        <v>1152</v>
      </c>
      <c r="G845" s="54"/>
      <c r="H845" s="54"/>
    </row>
    <row r="846" spans="1:8" s="14" customFormat="1">
      <c r="A846" s="220"/>
      <c r="B846" s="221"/>
      <c r="C846" s="99" t="s">
        <v>1017</v>
      </c>
      <c r="D846" s="219"/>
      <c r="E846" s="59">
        <v>0.54</v>
      </c>
      <c r="F846" s="102" t="s">
        <v>330</v>
      </c>
      <c r="G846" s="54"/>
      <c r="H846" s="54"/>
    </row>
    <row r="847" spans="1:8" s="14" customFormat="1">
      <c r="A847" s="220"/>
      <c r="B847" s="221"/>
      <c r="C847" s="99" t="s">
        <v>287</v>
      </c>
      <c r="D847" s="219"/>
      <c r="E847" s="59">
        <v>2.9609999999999999</v>
      </c>
      <c r="F847" s="102" t="s">
        <v>1139</v>
      </c>
      <c r="G847" s="54"/>
      <c r="H847" s="54"/>
    </row>
    <row r="848" spans="1:8" s="14" customFormat="1">
      <c r="A848" s="220" t="s">
        <v>1153</v>
      </c>
      <c r="B848" s="221" t="s">
        <v>1154</v>
      </c>
      <c r="C848" s="99" t="s">
        <v>539</v>
      </c>
      <c r="D848" s="219">
        <v>102</v>
      </c>
      <c r="E848" s="59">
        <v>10.8</v>
      </c>
      <c r="F848" s="102" t="s">
        <v>330</v>
      </c>
      <c r="G848" s="54"/>
      <c r="H848" s="54"/>
    </row>
    <row r="849" spans="1:8" s="14" customFormat="1">
      <c r="A849" s="220"/>
      <c r="B849" s="221"/>
      <c r="C849" s="99" t="s">
        <v>1015</v>
      </c>
      <c r="D849" s="219"/>
      <c r="E849" s="59">
        <v>68.837999999999994</v>
      </c>
      <c r="F849" s="102" t="s">
        <v>230</v>
      </c>
      <c r="G849" s="54"/>
      <c r="H849" s="54"/>
    </row>
    <row r="850" spans="1:8" s="14" customFormat="1">
      <c r="A850" s="220"/>
      <c r="B850" s="221"/>
      <c r="C850" s="99" t="s">
        <v>1017</v>
      </c>
      <c r="D850" s="219"/>
      <c r="E850" s="59">
        <v>0.54</v>
      </c>
      <c r="F850" s="102" t="s">
        <v>330</v>
      </c>
      <c r="G850" s="54"/>
      <c r="H850" s="54"/>
    </row>
    <row r="851" spans="1:8" s="14" customFormat="1">
      <c r="A851" s="220"/>
      <c r="B851" s="221"/>
      <c r="C851" s="99" t="s">
        <v>287</v>
      </c>
      <c r="D851" s="219"/>
      <c r="E851" s="59">
        <v>1.276</v>
      </c>
      <c r="F851" s="102" t="s">
        <v>1139</v>
      </c>
      <c r="G851" s="54"/>
      <c r="H851" s="54"/>
    </row>
    <row r="852" spans="1:8" s="14" customFormat="1" ht="47.25">
      <c r="A852" s="98" t="s">
        <v>1155</v>
      </c>
      <c r="B852" s="83" t="s">
        <v>1156</v>
      </c>
      <c r="C852" s="99" t="s">
        <v>539</v>
      </c>
      <c r="D852" s="59">
        <v>10.8</v>
      </c>
      <c r="E852" s="59">
        <v>10.8</v>
      </c>
      <c r="F852" s="102" t="s">
        <v>330</v>
      </c>
      <c r="G852" s="54"/>
      <c r="H852" s="54"/>
    </row>
    <row r="853" spans="1:8" s="14" customFormat="1" ht="47.25">
      <c r="A853" s="98" t="s">
        <v>1157</v>
      </c>
      <c r="B853" s="83" t="s">
        <v>1158</v>
      </c>
      <c r="C853" s="99" t="s">
        <v>539</v>
      </c>
      <c r="D853" s="59">
        <v>49.320999999999998</v>
      </c>
      <c r="E853" s="59">
        <v>10.8</v>
      </c>
      <c r="F853" s="102" t="s">
        <v>330</v>
      </c>
      <c r="G853" s="54"/>
      <c r="H853" s="54"/>
    </row>
    <row r="854" spans="1:8" s="14" customFormat="1" ht="47.25">
      <c r="A854" s="98" t="s">
        <v>1159</v>
      </c>
      <c r="B854" s="83" t="s">
        <v>1160</v>
      </c>
      <c r="C854" s="99" t="s">
        <v>539</v>
      </c>
      <c r="D854" s="59">
        <v>160</v>
      </c>
      <c r="E854" s="59">
        <v>160</v>
      </c>
      <c r="F854" s="114" t="s">
        <v>1161</v>
      </c>
      <c r="G854" s="54"/>
      <c r="H854" s="54"/>
    </row>
    <row r="855" spans="1:8" s="14" customFormat="1" ht="31.5">
      <c r="A855" s="220" t="s">
        <v>1162</v>
      </c>
      <c r="B855" s="221" t="s">
        <v>1163</v>
      </c>
      <c r="C855" s="99" t="s">
        <v>1015</v>
      </c>
      <c r="D855" s="214">
        <v>4355.3050000000003</v>
      </c>
      <c r="E855" s="41">
        <v>1977.35</v>
      </c>
      <c r="F855" s="102" t="s">
        <v>1164</v>
      </c>
      <c r="G855" s="54"/>
      <c r="H855" s="54"/>
    </row>
    <row r="856" spans="1:8" s="14" customFormat="1">
      <c r="A856" s="220"/>
      <c r="B856" s="221"/>
      <c r="C856" s="99" t="s">
        <v>1017</v>
      </c>
      <c r="D856" s="214"/>
      <c r="E856" s="41"/>
      <c r="F856" s="102"/>
      <c r="G856" s="54"/>
      <c r="H856" s="54"/>
    </row>
    <row r="857" spans="1:8" s="14" customFormat="1">
      <c r="A857" s="220"/>
      <c r="B857" s="221"/>
      <c r="C857" s="99" t="s">
        <v>287</v>
      </c>
      <c r="D857" s="214"/>
      <c r="E857" s="41">
        <v>29.991</v>
      </c>
      <c r="F857" s="102" t="s">
        <v>1165</v>
      </c>
      <c r="G857" s="54"/>
      <c r="H857" s="54"/>
    </row>
    <row r="858" spans="1:8">
      <c r="A858" s="241" t="s">
        <v>267</v>
      </c>
      <c r="B858" s="242"/>
      <c r="C858" s="242"/>
      <c r="D858" s="242"/>
      <c r="E858" s="242"/>
      <c r="F858" s="134"/>
    </row>
    <row r="859" spans="1:8" s="204" customFormat="1" ht="31.5">
      <c r="A859" s="165" t="s">
        <v>1166</v>
      </c>
      <c r="B859" s="165" t="s">
        <v>1167</v>
      </c>
      <c r="C859" s="18" t="s">
        <v>1168</v>
      </c>
      <c r="D859" s="118">
        <v>12323.91956</v>
      </c>
      <c r="E859" s="118">
        <v>11556.434999999999</v>
      </c>
      <c r="F859" s="18" t="s">
        <v>229</v>
      </c>
    </row>
    <row r="860" spans="1:8" s="204" customFormat="1" ht="47.25">
      <c r="A860" s="165" t="s">
        <v>1169</v>
      </c>
      <c r="B860" s="165" t="s">
        <v>1170</v>
      </c>
      <c r="C860" s="18" t="s">
        <v>1168</v>
      </c>
      <c r="D860" s="118">
        <v>657.89</v>
      </c>
      <c r="E860" s="118">
        <v>652.0204</v>
      </c>
      <c r="F860" s="18" t="s">
        <v>1171</v>
      </c>
    </row>
    <row r="861" spans="1:8" s="204" customFormat="1" ht="63">
      <c r="A861" s="165" t="s">
        <v>1172</v>
      </c>
      <c r="B861" s="165" t="s">
        <v>1173</v>
      </c>
      <c r="C861" s="18" t="s">
        <v>1168</v>
      </c>
      <c r="D861" s="118">
        <v>1252.145</v>
      </c>
      <c r="E861" s="118">
        <v>1243.1576000000002</v>
      </c>
      <c r="F861" s="18" t="s">
        <v>1171</v>
      </c>
    </row>
    <row r="862" spans="1:8" s="204" customFormat="1" ht="47.25">
      <c r="A862" s="165" t="s">
        <v>1174</v>
      </c>
      <c r="B862" s="165" t="s">
        <v>1175</v>
      </c>
      <c r="C862" s="18" t="s">
        <v>1168</v>
      </c>
      <c r="D862" s="118">
        <v>1002.324</v>
      </c>
      <c r="E862" s="118">
        <v>994.58119999999997</v>
      </c>
      <c r="F862" s="18" t="s">
        <v>1171</v>
      </c>
    </row>
    <row r="863" spans="1:8" s="204" customFormat="1" ht="47.25">
      <c r="A863" s="165" t="s">
        <v>1176</v>
      </c>
      <c r="B863" s="165" t="s">
        <v>1177</v>
      </c>
      <c r="C863" s="18" t="s">
        <v>1168</v>
      </c>
      <c r="D863" s="118">
        <v>3662.2884000000004</v>
      </c>
      <c r="E863" s="118">
        <v>3662.2884000000004</v>
      </c>
      <c r="F863" s="18" t="s">
        <v>1171</v>
      </c>
    </row>
    <row r="864" spans="1:8" s="204" customFormat="1" ht="63">
      <c r="A864" s="165" t="s">
        <v>1178</v>
      </c>
      <c r="B864" s="165" t="s">
        <v>1179</v>
      </c>
      <c r="C864" s="18" t="s">
        <v>1180</v>
      </c>
      <c r="D864" s="118">
        <v>152.39472000000001</v>
      </c>
      <c r="E864" s="118">
        <v>152.39472000000001</v>
      </c>
      <c r="F864" s="18" t="s">
        <v>1181</v>
      </c>
    </row>
    <row r="865" spans="1:6" s="204" customFormat="1" ht="47.25">
      <c r="A865" s="165" t="s">
        <v>1182</v>
      </c>
      <c r="B865" s="165" t="s">
        <v>1183</v>
      </c>
      <c r="C865" s="18" t="s">
        <v>1168</v>
      </c>
      <c r="D865" s="118">
        <v>771.30840000000001</v>
      </c>
      <c r="E865" s="118">
        <v>771.30840000000001</v>
      </c>
      <c r="F865" s="18" t="s">
        <v>1184</v>
      </c>
    </row>
    <row r="866" spans="1:6" s="204" customFormat="1" ht="47.25">
      <c r="A866" s="165" t="s">
        <v>1185</v>
      </c>
      <c r="B866" s="165" t="s">
        <v>1186</v>
      </c>
      <c r="C866" s="18" t="s">
        <v>1180</v>
      </c>
      <c r="D866" s="118">
        <v>9.9229299999999991</v>
      </c>
      <c r="E866" s="118">
        <v>9.9229299999999991</v>
      </c>
      <c r="F866" s="18" t="s">
        <v>1181</v>
      </c>
    </row>
    <row r="867" spans="1:6" s="204" customFormat="1" ht="47.25">
      <c r="A867" s="165" t="s">
        <v>1187</v>
      </c>
      <c r="B867" s="165" t="s">
        <v>1188</v>
      </c>
      <c r="C867" s="18" t="s">
        <v>1180</v>
      </c>
      <c r="D867" s="118">
        <v>9.9229299999999991</v>
      </c>
      <c r="E867" s="118">
        <v>9.9229299999999991</v>
      </c>
      <c r="F867" s="18" t="s">
        <v>1181</v>
      </c>
    </row>
    <row r="868" spans="1:6" s="204" customFormat="1" ht="31.5">
      <c r="A868" s="165" t="s">
        <v>1189</v>
      </c>
      <c r="B868" s="165" t="s">
        <v>1190</v>
      </c>
      <c r="C868" s="18" t="s">
        <v>1168</v>
      </c>
      <c r="D868" s="118">
        <v>3572.2830000000004</v>
      </c>
      <c r="E868" s="118">
        <v>3572.2830000000004</v>
      </c>
      <c r="F868" s="18" t="s">
        <v>1191</v>
      </c>
    </row>
    <row r="869" spans="1:6" s="204" customFormat="1" ht="47.25">
      <c r="A869" s="165" t="s">
        <v>1192</v>
      </c>
      <c r="B869" s="165" t="s">
        <v>1193</v>
      </c>
      <c r="C869" s="18" t="s">
        <v>1168</v>
      </c>
      <c r="D869" s="118">
        <v>677.83582000000001</v>
      </c>
      <c r="E869" s="118">
        <v>675.21487000000002</v>
      </c>
      <c r="F869" s="166" t="s">
        <v>229</v>
      </c>
    </row>
    <row r="870" spans="1:6" s="204" customFormat="1" ht="47.25">
      <c r="A870" s="167" t="s">
        <v>1194</v>
      </c>
      <c r="B870" s="167" t="s">
        <v>1195</v>
      </c>
      <c r="C870" s="168" t="s">
        <v>1196</v>
      </c>
      <c r="D870" s="169">
        <v>723.31920000000002</v>
      </c>
      <c r="E870" s="169">
        <v>705.476</v>
      </c>
      <c r="F870" s="18" t="s">
        <v>1197</v>
      </c>
    </row>
    <row r="871" spans="1:6" s="204" customFormat="1" ht="47.25">
      <c r="A871" s="165" t="s">
        <v>1198</v>
      </c>
      <c r="B871" s="165" t="s">
        <v>1199</v>
      </c>
      <c r="C871" s="18" t="s">
        <v>1196</v>
      </c>
      <c r="D871" s="118">
        <v>406.79848999999996</v>
      </c>
      <c r="E871" s="118">
        <v>392.43099999999998</v>
      </c>
      <c r="F871" s="18" t="s">
        <v>1197</v>
      </c>
    </row>
    <row r="872" spans="1:6" s="204" customFormat="1" ht="47.25">
      <c r="A872" s="165" t="s">
        <v>1200</v>
      </c>
      <c r="B872" s="165" t="s">
        <v>1201</v>
      </c>
      <c r="C872" s="18" t="s">
        <v>1196</v>
      </c>
      <c r="D872" s="118">
        <v>1250.56205</v>
      </c>
      <c r="E872" s="118">
        <v>1212.05</v>
      </c>
      <c r="F872" s="18" t="s">
        <v>1197</v>
      </c>
    </row>
    <row r="873" spans="1:6" s="204" customFormat="1" ht="47.25">
      <c r="A873" s="165" t="s">
        <v>1202</v>
      </c>
      <c r="B873" s="165" t="s">
        <v>1203</v>
      </c>
      <c r="C873" s="18" t="s">
        <v>1196</v>
      </c>
      <c r="D873" s="118">
        <v>1115.1756600000001</v>
      </c>
      <c r="E873" s="118">
        <v>636.88599999999997</v>
      </c>
      <c r="F873" s="18" t="s">
        <v>1204</v>
      </c>
    </row>
    <row r="874" spans="1:6" s="204" customFormat="1" ht="31.5">
      <c r="A874" s="165" t="s">
        <v>1205</v>
      </c>
      <c r="B874" s="165" t="s">
        <v>1206</v>
      </c>
      <c r="C874" s="18" t="s">
        <v>1196</v>
      </c>
      <c r="D874" s="118">
        <f>E874</f>
        <v>240.589</v>
      </c>
      <c r="E874" s="118">
        <v>240.589</v>
      </c>
      <c r="F874" s="18" t="s">
        <v>1207</v>
      </c>
    </row>
    <row r="875" spans="1:6" s="204" customFormat="1" ht="31.5">
      <c r="A875" s="165" t="s">
        <v>1208</v>
      </c>
      <c r="B875" s="165" t="s">
        <v>1209</v>
      </c>
      <c r="C875" s="18" t="s">
        <v>1196</v>
      </c>
      <c r="D875" s="118">
        <v>407.27015999999998</v>
      </c>
      <c r="E875" s="118">
        <v>394.41399999999999</v>
      </c>
      <c r="F875" s="18" t="s">
        <v>1207</v>
      </c>
    </row>
    <row r="876" spans="1:6" s="204" customFormat="1" ht="31.5">
      <c r="A876" s="165" t="s">
        <v>1210</v>
      </c>
      <c r="B876" s="165" t="s">
        <v>1211</v>
      </c>
      <c r="C876" s="18" t="s">
        <v>1196</v>
      </c>
      <c r="D876" s="118">
        <f>E876</f>
        <v>224.21</v>
      </c>
      <c r="E876" s="118">
        <v>224.21</v>
      </c>
      <c r="F876" s="18" t="s">
        <v>1197</v>
      </c>
    </row>
    <row r="877" spans="1:6" s="204" customFormat="1" ht="31.5">
      <c r="A877" s="165" t="s">
        <v>1212</v>
      </c>
      <c r="B877" s="165" t="s">
        <v>1213</v>
      </c>
      <c r="C877" s="18" t="s">
        <v>1196</v>
      </c>
      <c r="D877" s="118">
        <f>E877</f>
        <v>181.59</v>
      </c>
      <c r="E877" s="118">
        <v>181.59</v>
      </c>
      <c r="F877" s="18" t="s">
        <v>1197</v>
      </c>
    </row>
    <row r="878" spans="1:6" s="204" customFormat="1" ht="47.25">
      <c r="A878" s="165" t="s">
        <v>1214</v>
      </c>
      <c r="B878" s="165" t="s">
        <v>1215</v>
      </c>
      <c r="C878" s="18" t="s">
        <v>1196</v>
      </c>
      <c r="D878" s="118">
        <v>958.46635000000003</v>
      </c>
      <c r="E878" s="118">
        <v>921.28499999999997</v>
      </c>
      <c r="F878" s="18" t="s">
        <v>1216</v>
      </c>
    </row>
    <row r="879" spans="1:6" s="204" customFormat="1" ht="31.5">
      <c r="A879" s="165" t="s">
        <v>1217</v>
      </c>
      <c r="B879" s="165" t="s">
        <v>1218</v>
      </c>
      <c r="C879" s="18" t="s">
        <v>1196</v>
      </c>
      <c r="D879" s="118">
        <v>249.98</v>
      </c>
      <c r="E879" s="118">
        <v>244.21299999999999</v>
      </c>
      <c r="F879" s="18" t="s">
        <v>229</v>
      </c>
    </row>
    <row r="880" spans="1:6" s="204" customFormat="1" ht="47.25">
      <c r="A880" s="165" t="s">
        <v>1219</v>
      </c>
      <c r="B880" s="165" t="s">
        <v>1220</v>
      </c>
      <c r="C880" s="18" t="s">
        <v>1196</v>
      </c>
      <c r="D880" s="118">
        <v>490.572</v>
      </c>
      <c r="E880" s="118">
        <v>475.238</v>
      </c>
      <c r="F880" s="18" t="s">
        <v>1171</v>
      </c>
    </row>
    <row r="881" spans="1:6" s="204" customFormat="1" ht="63">
      <c r="A881" s="165" t="s">
        <v>1221</v>
      </c>
      <c r="B881" s="165" t="s">
        <v>1222</v>
      </c>
      <c r="C881" s="18" t="s">
        <v>1196</v>
      </c>
      <c r="D881" s="118">
        <v>1080.1559999999999</v>
      </c>
      <c r="E881" s="118">
        <v>1017.126</v>
      </c>
      <c r="F881" s="18" t="s">
        <v>1171</v>
      </c>
    </row>
    <row r="882" spans="1:6" s="204" customFormat="1" ht="47.25">
      <c r="A882" s="165" t="s">
        <v>1223</v>
      </c>
      <c r="B882" s="165" t="s">
        <v>1224</v>
      </c>
      <c r="C882" s="18" t="s">
        <v>1196</v>
      </c>
      <c r="D882" s="118">
        <f>E882</f>
        <v>1025.4369999999999</v>
      </c>
      <c r="E882" s="118">
        <v>1025.4369999999999</v>
      </c>
      <c r="F882" s="18" t="s">
        <v>1207</v>
      </c>
    </row>
    <row r="883" spans="1:6" s="204" customFormat="1" ht="47.25">
      <c r="A883" s="165" t="s">
        <v>1225</v>
      </c>
      <c r="B883" s="165" t="s">
        <v>1226</v>
      </c>
      <c r="C883" s="18" t="s">
        <v>1196</v>
      </c>
      <c r="D883" s="118">
        <v>861.86400000000003</v>
      </c>
      <c r="E883" s="118">
        <v>837.01599999999996</v>
      </c>
      <c r="F883" s="18" t="s">
        <v>1171</v>
      </c>
    </row>
    <row r="884" spans="1:6" s="204" customFormat="1" ht="47.25">
      <c r="A884" s="165" t="s">
        <v>1227</v>
      </c>
      <c r="B884" s="165" t="s">
        <v>1228</v>
      </c>
      <c r="C884" s="18" t="s">
        <v>1196</v>
      </c>
      <c r="D884" s="118">
        <v>478.02</v>
      </c>
      <c r="E884" s="118">
        <v>465.56599999999997</v>
      </c>
      <c r="F884" s="18" t="s">
        <v>1171</v>
      </c>
    </row>
    <row r="885" spans="1:6" s="204" customFormat="1" ht="63">
      <c r="A885" s="167" t="s">
        <v>1229</v>
      </c>
      <c r="B885" s="4" t="s">
        <v>1230</v>
      </c>
      <c r="C885" s="18" t="s">
        <v>1231</v>
      </c>
      <c r="D885" s="169">
        <v>562.60896000000002</v>
      </c>
      <c r="E885" s="169">
        <v>555.41</v>
      </c>
      <c r="F885" s="168" t="s">
        <v>229</v>
      </c>
    </row>
    <row r="886" spans="1:6" s="204" customFormat="1" ht="47.25">
      <c r="A886" s="165" t="s">
        <v>1232</v>
      </c>
      <c r="B886" s="4" t="s">
        <v>1233</v>
      </c>
      <c r="C886" s="18" t="s">
        <v>1231</v>
      </c>
      <c r="D886" s="118">
        <v>1312.1220000000001</v>
      </c>
      <c r="E886" s="118">
        <v>1301.2840000000001</v>
      </c>
      <c r="F886" s="18" t="s">
        <v>1234</v>
      </c>
    </row>
    <row r="887" spans="1:6" s="204" customFormat="1" ht="63">
      <c r="A887" s="165" t="s">
        <v>1235</v>
      </c>
      <c r="B887" s="4" t="s">
        <v>1236</v>
      </c>
      <c r="C887" s="18" t="s">
        <v>1231</v>
      </c>
      <c r="D887" s="118">
        <v>572.39625999999998</v>
      </c>
      <c r="E887" s="118">
        <v>558.45215999999994</v>
      </c>
      <c r="F887" s="18" t="s">
        <v>1234</v>
      </c>
    </row>
    <row r="888" spans="1:6" s="204" customFormat="1" ht="47.25">
      <c r="A888" s="165" t="s">
        <v>1237</v>
      </c>
      <c r="B888" s="4" t="s">
        <v>1238</v>
      </c>
      <c r="C888" s="18" t="s">
        <v>1231</v>
      </c>
      <c r="D888" s="118">
        <v>273.029</v>
      </c>
      <c r="E888" s="118">
        <v>254.95</v>
      </c>
      <c r="F888" s="18" t="s">
        <v>1239</v>
      </c>
    </row>
    <row r="889" spans="1:6" s="204" customFormat="1" ht="63">
      <c r="A889" s="165" t="s">
        <v>1240</v>
      </c>
      <c r="B889" s="4" t="s">
        <v>1241</v>
      </c>
      <c r="C889" s="18" t="s">
        <v>1231</v>
      </c>
      <c r="D889" s="118">
        <v>1167.1369999999999</v>
      </c>
      <c r="E889" s="118">
        <v>1143.3</v>
      </c>
      <c r="F889" s="18" t="s">
        <v>1234</v>
      </c>
    </row>
    <row r="890" spans="1:6" s="204" customFormat="1" ht="79.5" thickBot="1">
      <c r="A890" s="165" t="s">
        <v>1242</v>
      </c>
      <c r="B890" s="4" t="s">
        <v>1243</v>
      </c>
      <c r="C890" s="18" t="s">
        <v>1180</v>
      </c>
      <c r="D890" s="118">
        <v>43.34</v>
      </c>
      <c r="E890" s="170">
        <v>45.34</v>
      </c>
      <c r="F890" s="18" t="s">
        <v>1244</v>
      </c>
    </row>
    <row r="891" spans="1:6" s="204" customFormat="1" ht="78.75">
      <c r="A891" s="165" t="s">
        <v>1245</v>
      </c>
      <c r="B891" s="165" t="s">
        <v>1246</v>
      </c>
      <c r="C891" s="18" t="s">
        <v>1247</v>
      </c>
      <c r="D891" s="118">
        <v>358.27348999999998</v>
      </c>
      <c r="E891" s="171">
        <v>346.29391999999996</v>
      </c>
      <c r="F891" s="18" t="s">
        <v>1248</v>
      </c>
    </row>
    <row r="892" spans="1:6" s="204" customFormat="1" ht="63">
      <c r="A892" s="4" t="s">
        <v>1249</v>
      </c>
      <c r="B892" s="165" t="s">
        <v>1250</v>
      </c>
      <c r="C892" s="18" t="s">
        <v>1247</v>
      </c>
      <c r="D892" s="118">
        <v>226.33088000000001</v>
      </c>
      <c r="E892" s="118">
        <v>217.98664000000002</v>
      </c>
      <c r="F892" s="18" t="s">
        <v>1248</v>
      </c>
    </row>
    <row r="893" spans="1:6" s="204" customFormat="1" ht="31.5">
      <c r="A893" s="167" t="s">
        <v>1251</v>
      </c>
      <c r="B893" s="167" t="s">
        <v>1252</v>
      </c>
      <c r="C893" s="168" t="s">
        <v>1180</v>
      </c>
      <c r="D893" s="169">
        <v>674.83849999999995</v>
      </c>
      <c r="E893" s="169">
        <v>176.56899999999999</v>
      </c>
      <c r="F893" s="168" t="s">
        <v>1253</v>
      </c>
    </row>
    <row r="894" spans="1:6" s="204" customFormat="1" ht="31.5">
      <c r="A894" s="172" t="s">
        <v>1254</v>
      </c>
      <c r="B894" s="173" t="s">
        <v>1255</v>
      </c>
      <c r="C894" s="166" t="s">
        <v>1256</v>
      </c>
      <c r="D894" s="170">
        <v>647.17319999999995</v>
      </c>
      <c r="E894" s="170">
        <v>411.4</v>
      </c>
      <c r="F894" s="166" t="s">
        <v>1184</v>
      </c>
    </row>
    <row r="895" spans="1:6" s="204" customFormat="1" ht="78.75">
      <c r="A895" s="174" t="s">
        <v>1257</v>
      </c>
      <c r="B895" s="165" t="s">
        <v>1258</v>
      </c>
      <c r="C895" s="18" t="s">
        <v>1259</v>
      </c>
      <c r="D895" s="118">
        <v>29.064419999999998</v>
      </c>
      <c r="E895" s="118">
        <v>28.6</v>
      </c>
      <c r="F895" s="18" t="s">
        <v>1260</v>
      </c>
    </row>
    <row r="896" spans="1:6" s="204" customFormat="1" ht="78.75">
      <c r="A896" s="174" t="s">
        <v>1261</v>
      </c>
      <c r="B896" s="165" t="s">
        <v>1262</v>
      </c>
      <c r="C896" s="18" t="s">
        <v>1259</v>
      </c>
      <c r="D896" s="118">
        <v>29.064419999999998</v>
      </c>
      <c r="E896" s="118">
        <v>28.6</v>
      </c>
      <c r="F896" s="18" t="s">
        <v>1260</v>
      </c>
    </row>
    <row r="897" spans="1:6" s="204" customFormat="1" ht="31.5">
      <c r="A897" s="206" t="s">
        <v>2553</v>
      </c>
      <c r="B897" s="173" t="s">
        <v>2554</v>
      </c>
      <c r="C897" s="198" t="s">
        <v>1265</v>
      </c>
      <c r="D897" s="118">
        <v>1258.5609999999999</v>
      </c>
      <c r="E897" s="118">
        <v>1258.5609999999999</v>
      </c>
      <c r="F897" s="212" t="s">
        <v>1334</v>
      </c>
    </row>
    <row r="898" spans="1:6" s="204" customFormat="1" ht="31.5">
      <c r="A898" s="222" t="s">
        <v>1263</v>
      </c>
      <c r="B898" s="222" t="s">
        <v>1264</v>
      </c>
      <c r="C898" s="198" t="s">
        <v>1265</v>
      </c>
      <c r="D898" s="215">
        <f>1200+8000</f>
        <v>9200</v>
      </c>
      <c r="E898" s="199">
        <v>18.867599999999999</v>
      </c>
      <c r="F898" s="198" t="s">
        <v>1266</v>
      </c>
    </row>
    <row r="899" spans="1:6" s="204" customFormat="1">
      <c r="A899" s="223"/>
      <c r="B899" s="223"/>
      <c r="C899" s="198" t="s">
        <v>176</v>
      </c>
      <c r="D899" s="216"/>
      <c r="E899" s="199">
        <f>3.72+0.368</f>
        <v>4.0880000000000001</v>
      </c>
      <c r="F899" s="198" t="s">
        <v>1267</v>
      </c>
    </row>
    <row r="900" spans="1:6" s="204" customFormat="1" ht="31.5">
      <c r="A900" s="222" t="s">
        <v>1268</v>
      </c>
      <c r="B900" s="222" t="s">
        <v>1269</v>
      </c>
      <c r="C900" s="198" t="s">
        <v>1265</v>
      </c>
      <c r="D900" s="216"/>
      <c r="E900" s="199">
        <f>12.2052+0.247</f>
        <v>12.452199999999999</v>
      </c>
      <c r="F900" s="198" t="s">
        <v>1266</v>
      </c>
    </row>
    <row r="901" spans="1:6" s="204" customFormat="1">
      <c r="A901" s="223"/>
      <c r="B901" s="223"/>
      <c r="C901" s="198" t="s">
        <v>176</v>
      </c>
      <c r="D901" s="216"/>
      <c r="E901" s="199">
        <v>4.1849999999999996</v>
      </c>
      <c r="F901" s="198" t="s">
        <v>1267</v>
      </c>
    </row>
    <row r="902" spans="1:6" s="204" customFormat="1" ht="31.5">
      <c r="A902" s="222" t="s">
        <v>1270</v>
      </c>
      <c r="B902" s="222" t="s">
        <v>1271</v>
      </c>
      <c r="C902" s="198" t="s">
        <v>1265</v>
      </c>
      <c r="D902" s="216"/>
      <c r="E902" s="199">
        <f>202.7712+4.108</f>
        <v>206.8792</v>
      </c>
      <c r="F902" s="198" t="s">
        <v>1266</v>
      </c>
    </row>
    <row r="903" spans="1:6" s="204" customFormat="1">
      <c r="A903" s="223"/>
      <c r="B903" s="223"/>
      <c r="C903" s="198" t="s">
        <v>176</v>
      </c>
      <c r="D903" s="216"/>
      <c r="E903" s="199">
        <v>1.395</v>
      </c>
      <c r="F903" s="198" t="s">
        <v>1267</v>
      </c>
    </row>
    <row r="904" spans="1:6" s="204" customFormat="1" ht="31.5">
      <c r="A904" s="222" t="s">
        <v>1272</v>
      </c>
      <c r="B904" s="222" t="s">
        <v>1273</v>
      </c>
      <c r="C904" s="198" t="s">
        <v>1265</v>
      </c>
      <c r="D904" s="216"/>
      <c r="E904" s="199">
        <f>5955.642+120.659</f>
        <v>6076.3009999999995</v>
      </c>
      <c r="F904" s="198" t="s">
        <v>1266</v>
      </c>
    </row>
    <row r="905" spans="1:6" s="204" customFormat="1">
      <c r="A905" s="223"/>
      <c r="B905" s="223"/>
      <c r="C905" s="198" t="s">
        <v>176</v>
      </c>
      <c r="D905" s="217"/>
      <c r="E905" s="199">
        <v>8.7210000000000001</v>
      </c>
      <c r="F905" s="198" t="s">
        <v>1267</v>
      </c>
    </row>
    <row r="906" spans="1:6" s="204" customFormat="1" ht="94.5">
      <c r="A906" s="200" t="s">
        <v>1274</v>
      </c>
      <c r="B906" s="200" t="s">
        <v>1275</v>
      </c>
      <c r="C906" s="18" t="s">
        <v>1276</v>
      </c>
      <c r="D906" s="199">
        <v>100</v>
      </c>
      <c r="E906" s="146">
        <v>6.1559999999999997</v>
      </c>
      <c r="F906" s="198" t="s">
        <v>1277</v>
      </c>
    </row>
    <row r="907" spans="1:6" s="204" customFormat="1" ht="47.25">
      <c r="A907" s="200" t="s">
        <v>1278</v>
      </c>
      <c r="B907" s="200" t="s">
        <v>1279</v>
      </c>
      <c r="C907" s="18" t="s">
        <v>1280</v>
      </c>
      <c r="D907" s="199">
        <v>300</v>
      </c>
      <c r="E907" s="146">
        <v>0</v>
      </c>
      <c r="F907" s="198"/>
    </row>
    <row r="908" spans="1:6" s="204" customFormat="1">
      <c r="A908" s="218" t="s">
        <v>1281</v>
      </c>
      <c r="B908" s="218" t="s">
        <v>1282</v>
      </c>
      <c r="C908" s="145" t="s">
        <v>1276</v>
      </c>
      <c r="D908" s="214">
        <v>2470.5859999999998</v>
      </c>
      <c r="E908" s="146">
        <v>4.3091999999999997</v>
      </c>
      <c r="F908" s="198" t="s">
        <v>1277</v>
      </c>
    </row>
    <row r="909" spans="1:6" s="204" customFormat="1" ht="63">
      <c r="A909" s="218"/>
      <c r="B909" s="218"/>
      <c r="C909" s="145" t="s">
        <v>1283</v>
      </c>
      <c r="D909" s="214"/>
      <c r="E909" s="146">
        <v>5.8726200000000004</v>
      </c>
      <c r="F909" s="198" t="s">
        <v>1284</v>
      </c>
    </row>
    <row r="910" spans="1:6" s="204" customFormat="1" ht="47.25">
      <c r="A910" s="218"/>
      <c r="B910" s="218"/>
      <c r="C910" s="145" t="s">
        <v>1285</v>
      </c>
      <c r="D910" s="214"/>
      <c r="E910" s="146">
        <v>0</v>
      </c>
      <c r="F910" s="198" t="s">
        <v>1286</v>
      </c>
    </row>
    <row r="911" spans="1:6" s="204" customFormat="1" ht="63">
      <c r="A911" s="200" t="s">
        <v>1287</v>
      </c>
      <c r="B911" s="200" t="s">
        <v>1288</v>
      </c>
      <c r="C911" s="18" t="s">
        <v>1289</v>
      </c>
      <c r="D911" s="199">
        <v>15</v>
      </c>
      <c r="E911" s="146">
        <v>14.933</v>
      </c>
      <c r="F911" s="198" t="s">
        <v>1290</v>
      </c>
    </row>
    <row r="912" spans="1:6" s="204" customFormat="1">
      <c r="A912" s="213" t="s">
        <v>1291</v>
      </c>
      <c r="B912" s="213" t="s">
        <v>1292</v>
      </c>
      <c r="C912" s="145" t="s">
        <v>1276</v>
      </c>
      <c r="D912" s="214">
        <v>2834.1950000000002</v>
      </c>
      <c r="E912" s="146">
        <v>12.26652</v>
      </c>
      <c r="F912" s="213" t="s">
        <v>1267</v>
      </c>
    </row>
    <row r="913" spans="1:6" s="204" customFormat="1">
      <c r="A913" s="213"/>
      <c r="B913" s="213"/>
      <c r="C913" s="145" t="s">
        <v>1293</v>
      </c>
      <c r="D913" s="214"/>
      <c r="E913" s="146">
        <v>7.6950000000000003</v>
      </c>
      <c r="F913" s="213"/>
    </row>
    <row r="914" spans="1:6" s="204" customFormat="1">
      <c r="A914" s="213"/>
      <c r="B914" s="213"/>
      <c r="C914" s="145" t="s">
        <v>1294</v>
      </c>
      <c r="D914" s="214"/>
      <c r="E914" s="146">
        <v>2392.5657299999998</v>
      </c>
      <c r="F914" s="198" t="s">
        <v>1295</v>
      </c>
    </row>
    <row r="915" spans="1:6" s="204" customFormat="1" ht="110.25">
      <c r="A915" s="18" t="s">
        <v>1296</v>
      </c>
      <c r="B915" s="18" t="s">
        <v>1297</v>
      </c>
      <c r="C915" s="145" t="s">
        <v>1280</v>
      </c>
      <c r="D915" s="199">
        <v>199.61799999999999</v>
      </c>
      <c r="E915" s="146">
        <v>184.24096</v>
      </c>
      <c r="F915" s="198" t="s">
        <v>1298</v>
      </c>
    </row>
    <row r="916" spans="1:6" s="204" customFormat="1" ht="78.75">
      <c r="A916" s="18" t="s">
        <v>1299</v>
      </c>
      <c r="B916" s="18" t="s">
        <v>1300</v>
      </c>
      <c r="C916" s="145" t="s">
        <v>1301</v>
      </c>
      <c r="D916" s="199">
        <v>126.02500000000001</v>
      </c>
      <c r="E916" s="146">
        <v>0</v>
      </c>
      <c r="F916" s="198" t="s">
        <v>1302</v>
      </c>
    </row>
    <row r="917" spans="1:6" s="204" customFormat="1" ht="110.25">
      <c r="A917" s="198" t="s">
        <v>1303</v>
      </c>
      <c r="B917" s="198" t="s">
        <v>1304</v>
      </c>
      <c r="C917" s="145" t="s">
        <v>1276</v>
      </c>
      <c r="D917" s="199">
        <v>80</v>
      </c>
      <c r="E917" s="146">
        <v>0</v>
      </c>
      <c r="F917" s="198"/>
    </row>
    <row r="918" spans="1:6" s="204" customFormat="1">
      <c r="A918" s="213" t="s">
        <v>1305</v>
      </c>
      <c r="B918" s="213" t="s">
        <v>1306</v>
      </c>
      <c r="C918" s="145" t="s">
        <v>1276</v>
      </c>
      <c r="D918" s="214">
        <v>3000</v>
      </c>
      <c r="E918" s="146">
        <v>4.3091999999999997</v>
      </c>
      <c r="F918" s="198" t="s">
        <v>1277</v>
      </c>
    </row>
    <row r="919" spans="1:6" s="204" customFormat="1" ht="63">
      <c r="A919" s="213"/>
      <c r="B919" s="213"/>
      <c r="C919" s="145" t="s">
        <v>179</v>
      </c>
      <c r="D919" s="214"/>
      <c r="E919" s="146">
        <v>6.2728799999999998</v>
      </c>
      <c r="F919" s="198" t="s">
        <v>1284</v>
      </c>
    </row>
    <row r="920" spans="1:6" s="204" customFormat="1" ht="31.5">
      <c r="A920" s="213"/>
      <c r="B920" s="213"/>
      <c r="C920" s="145" t="s">
        <v>1285</v>
      </c>
      <c r="D920" s="214"/>
      <c r="E920" s="146">
        <v>0</v>
      </c>
      <c r="F920" s="198" t="s">
        <v>1307</v>
      </c>
    </row>
    <row r="921" spans="1:6" s="204" customFormat="1">
      <c r="A921" s="213" t="s">
        <v>1308</v>
      </c>
      <c r="B921" s="213" t="s">
        <v>1309</v>
      </c>
      <c r="C921" s="145" t="s">
        <v>1276</v>
      </c>
      <c r="D921" s="214">
        <v>4529.4139999999998</v>
      </c>
      <c r="E921" s="146">
        <v>2.5649999999999999</v>
      </c>
      <c r="F921" s="198" t="s">
        <v>1310</v>
      </c>
    </row>
    <row r="922" spans="1:6" s="204" customFormat="1" ht="63">
      <c r="A922" s="213"/>
      <c r="B922" s="213"/>
      <c r="C922" s="145" t="s">
        <v>179</v>
      </c>
      <c r="D922" s="214"/>
      <c r="E922" s="146">
        <v>11.267110000000001</v>
      </c>
      <c r="F922" s="198" t="s">
        <v>1284</v>
      </c>
    </row>
    <row r="923" spans="1:6" s="204" customFormat="1">
      <c r="A923" s="213"/>
      <c r="B923" s="213"/>
      <c r="C923" s="145" t="s">
        <v>1285</v>
      </c>
      <c r="D923" s="214"/>
      <c r="E923" s="146">
        <v>0</v>
      </c>
      <c r="F923" s="198" t="s">
        <v>504</v>
      </c>
    </row>
    <row r="924" spans="1:6" s="204" customFormat="1">
      <c r="A924" s="213" t="s">
        <v>1311</v>
      </c>
      <c r="B924" s="213" t="s">
        <v>1312</v>
      </c>
      <c r="C924" s="198" t="s">
        <v>1276</v>
      </c>
      <c r="D924" s="215">
        <v>3260</v>
      </c>
      <c r="E924" s="146">
        <v>15.300219999999999</v>
      </c>
      <c r="F924" s="198" t="s">
        <v>1313</v>
      </c>
    </row>
    <row r="925" spans="1:6" s="204" customFormat="1">
      <c r="A925" s="213"/>
      <c r="B925" s="213"/>
      <c r="C925" s="198" t="s">
        <v>176</v>
      </c>
      <c r="D925" s="216"/>
      <c r="E925" s="146">
        <v>0</v>
      </c>
      <c r="F925" s="198" t="s">
        <v>1314</v>
      </c>
    </row>
    <row r="926" spans="1:6" s="204" customFormat="1" ht="31.5">
      <c r="A926" s="213"/>
      <c r="B926" s="213"/>
      <c r="C926" s="198" t="s">
        <v>1315</v>
      </c>
      <c r="D926" s="216"/>
      <c r="E926" s="146">
        <f>2589.73643+51.381</f>
        <v>2641.1174299999998</v>
      </c>
      <c r="F926" s="198" t="s">
        <v>1316</v>
      </c>
    </row>
    <row r="927" spans="1:6" s="204" customFormat="1" ht="31.5">
      <c r="A927" s="213" t="s">
        <v>1317</v>
      </c>
      <c r="B927" s="213" t="s">
        <v>1318</v>
      </c>
      <c r="C927" s="198" t="s">
        <v>1319</v>
      </c>
      <c r="D927" s="216"/>
      <c r="E927" s="146">
        <f>533.7756+10.413</f>
        <v>544.18860000000006</v>
      </c>
      <c r="F927" s="198" t="s">
        <v>1266</v>
      </c>
    </row>
    <row r="928" spans="1:6" s="204" customFormat="1">
      <c r="A928" s="213"/>
      <c r="B928" s="213"/>
      <c r="C928" s="198" t="s">
        <v>176</v>
      </c>
      <c r="D928" s="216"/>
      <c r="E928" s="146">
        <v>2.052</v>
      </c>
      <c r="F928" s="198" t="s">
        <v>1267</v>
      </c>
    </row>
    <row r="929" spans="1:6" s="204" customFormat="1" ht="47.25">
      <c r="A929" s="198" t="s">
        <v>1320</v>
      </c>
      <c r="B929" s="198" t="s">
        <v>1321</v>
      </c>
      <c r="C929" s="198" t="s">
        <v>1276</v>
      </c>
      <c r="D929" s="216"/>
      <c r="E929" s="146">
        <v>102.81</v>
      </c>
      <c r="F929" s="198" t="s">
        <v>1313</v>
      </c>
    </row>
    <row r="930" spans="1:6" s="204" customFormat="1" ht="94.5">
      <c r="A930" s="198" t="s">
        <v>1272</v>
      </c>
      <c r="B930" s="198" t="s">
        <v>1322</v>
      </c>
      <c r="C930" s="198" t="s">
        <v>1280</v>
      </c>
      <c r="D930" s="217"/>
      <c r="E930" s="146">
        <v>83.393209999999996</v>
      </c>
      <c r="F930" s="198" t="s">
        <v>1323</v>
      </c>
    </row>
    <row r="931" spans="1:6" s="204" customFormat="1" ht="63">
      <c r="A931" s="4" t="s">
        <v>2555</v>
      </c>
      <c r="B931" s="4" t="s">
        <v>2556</v>
      </c>
      <c r="C931" s="198" t="s">
        <v>2557</v>
      </c>
      <c r="D931" s="17">
        <v>122.08396999999999</v>
      </c>
      <c r="E931" s="17">
        <v>122.08396999999999</v>
      </c>
      <c r="F931" s="198" t="s">
        <v>485</v>
      </c>
    </row>
    <row r="932" spans="1:6" s="204" customFormat="1" ht="63">
      <c r="A932" s="4" t="s">
        <v>2558</v>
      </c>
      <c r="B932" s="4" t="s">
        <v>2559</v>
      </c>
      <c r="C932" s="198" t="s">
        <v>2557</v>
      </c>
      <c r="D932" s="17">
        <v>117.99804</v>
      </c>
      <c r="E932" s="17">
        <v>117.99804</v>
      </c>
      <c r="F932" s="198" t="s">
        <v>485</v>
      </c>
    </row>
    <row r="933" spans="1:6" s="204" customFormat="1" ht="110.25">
      <c r="A933" s="4" t="s">
        <v>1324</v>
      </c>
      <c r="B933" s="4" t="s">
        <v>1324</v>
      </c>
      <c r="C933" s="198" t="s">
        <v>1325</v>
      </c>
      <c r="D933" s="202">
        <v>1800</v>
      </c>
      <c r="E933" s="202">
        <f>1616.91297+178.69801-10.23004</f>
        <v>1785.3809400000002</v>
      </c>
      <c r="F933" s="198" t="s">
        <v>1277</v>
      </c>
    </row>
    <row r="934" spans="1:6" s="204" customFormat="1" ht="94.5">
      <c r="A934" s="4" t="s">
        <v>1326</v>
      </c>
      <c r="B934" s="4" t="s">
        <v>1326</v>
      </c>
      <c r="C934" s="198" t="s">
        <v>1327</v>
      </c>
      <c r="D934" s="202">
        <v>6.4969999999999999</v>
      </c>
      <c r="E934" s="202">
        <f>6.497</f>
        <v>6.4969999999999999</v>
      </c>
      <c r="F934" s="198" t="s">
        <v>1328</v>
      </c>
    </row>
    <row r="935" spans="1:6" s="204" customFormat="1" ht="126">
      <c r="A935" s="4" t="s">
        <v>1329</v>
      </c>
      <c r="B935" s="4" t="s">
        <v>1329</v>
      </c>
      <c r="C935" s="198" t="s">
        <v>1327</v>
      </c>
      <c r="D935" s="202">
        <v>986</v>
      </c>
      <c r="E935" s="202">
        <v>295.52910000000003</v>
      </c>
      <c r="F935" s="198" t="s">
        <v>306</v>
      </c>
    </row>
    <row r="936" spans="1:6" s="204" customFormat="1" ht="78.75">
      <c r="A936" s="4" t="s">
        <v>1330</v>
      </c>
      <c r="B936" s="4" t="s">
        <v>1330</v>
      </c>
      <c r="C936" s="198" t="s">
        <v>1331</v>
      </c>
      <c r="D936" s="202">
        <v>5400.7110000000002</v>
      </c>
      <c r="E936" s="202">
        <f>966.98848+887.25433+283.01793+781.54134+383.54544+8.07975-0.77891</f>
        <v>3309.6483599999992</v>
      </c>
      <c r="F936" s="198" t="s">
        <v>504</v>
      </c>
    </row>
    <row r="937" spans="1:6" s="204" customFormat="1" ht="141.75">
      <c r="A937" s="4" t="s">
        <v>1332</v>
      </c>
      <c r="B937" s="4" t="s">
        <v>1332</v>
      </c>
      <c r="C937" s="198" t="s">
        <v>1333</v>
      </c>
      <c r="D937" s="202">
        <v>2190.114</v>
      </c>
      <c r="E937" s="202">
        <f>67.84073+1472.97516+6.156+13.00614+615+6.977</f>
        <v>2181.9550299999996</v>
      </c>
      <c r="F937" s="198" t="s">
        <v>1334</v>
      </c>
    </row>
    <row r="938" spans="1:6" s="204" customFormat="1" ht="141.75">
      <c r="A938" s="165" t="s">
        <v>1335</v>
      </c>
      <c r="B938" s="165" t="s">
        <v>1335</v>
      </c>
      <c r="C938" s="198" t="s">
        <v>1336</v>
      </c>
      <c r="D938" s="202">
        <v>1600</v>
      </c>
      <c r="E938" s="202">
        <f>435.84+965.46207</f>
        <v>1401.30207</v>
      </c>
      <c r="F938" s="198" t="s">
        <v>1277</v>
      </c>
    </row>
    <row r="939" spans="1:6" s="204" customFormat="1" ht="110.25">
      <c r="A939" s="4" t="s">
        <v>1337</v>
      </c>
      <c r="B939" s="4" t="s">
        <v>1337</v>
      </c>
      <c r="C939" s="198" t="s">
        <v>1338</v>
      </c>
      <c r="D939" s="202">
        <v>1525.6130000000001</v>
      </c>
      <c r="E939" s="202">
        <f>442.09595+508.86151+430.91596+3.55-0.00046</f>
        <v>1385.4229600000001</v>
      </c>
      <c r="F939" s="198" t="s">
        <v>1277</v>
      </c>
    </row>
    <row r="940" spans="1:6" s="204" customFormat="1" ht="141.75">
      <c r="A940" s="4" t="s">
        <v>1339</v>
      </c>
      <c r="B940" s="4" t="s">
        <v>1339</v>
      </c>
      <c r="C940" s="198" t="s">
        <v>1340</v>
      </c>
      <c r="D940" s="202">
        <v>500</v>
      </c>
      <c r="E940" s="199">
        <f>254.99592</f>
        <v>254.99592000000001</v>
      </c>
      <c r="F940" s="198" t="s">
        <v>1181</v>
      </c>
    </row>
    <row r="941" spans="1:6" s="204" customFormat="1" ht="94.5">
      <c r="A941" s="72" t="s">
        <v>1341</v>
      </c>
      <c r="B941" s="72" t="s">
        <v>1341</v>
      </c>
      <c r="C941" s="198" t="s">
        <v>1342</v>
      </c>
      <c r="D941" s="202">
        <v>600</v>
      </c>
      <c r="E941" s="202">
        <v>306</v>
      </c>
      <c r="F941" s="198" t="s">
        <v>1181</v>
      </c>
    </row>
    <row r="942" spans="1:6" s="204" customFormat="1" ht="141.75">
      <c r="A942" s="72" t="s">
        <v>1343</v>
      </c>
      <c r="B942" s="72" t="s">
        <v>1343</v>
      </c>
      <c r="C942" s="198" t="s">
        <v>1344</v>
      </c>
      <c r="D942" s="202">
        <v>2588.297</v>
      </c>
      <c r="E942" s="202">
        <f>21.37779+49.88151+731.1+1265.16244+499.65364+3.77055-758.11404</f>
        <v>1812.8318900000004</v>
      </c>
      <c r="F942" s="198" t="s">
        <v>1345</v>
      </c>
    </row>
    <row r="943" spans="1:6" s="204" customFormat="1" ht="189">
      <c r="A943" s="165" t="s">
        <v>1346</v>
      </c>
      <c r="B943" s="165" t="s">
        <v>1346</v>
      </c>
      <c r="C943" s="198" t="s">
        <v>1347</v>
      </c>
      <c r="D943" s="202">
        <v>180</v>
      </c>
      <c r="E943" s="202">
        <f>33.259-12.584</f>
        <v>20.675000000000001</v>
      </c>
      <c r="F943" s="198" t="s">
        <v>1348</v>
      </c>
    </row>
    <row r="944" spans="1:6" s="204" customFormat="1" ht="157.5">
      <c r="A944" s="72" t="s">
        <v>1349</v>
      </c>
      <c r="B944" s="72" t="s">
        <v>1349</v>
      </c>
      <c r="C944" s="198" t="s">
        <v>1350</v>
      </c>
      <c r="D944" s="202">
        <v>634.12300000000005</v>
      </c>
      <c r="E944" s="202">
        <v>59.940390000000001</v>
      </c>
      <c r="F944" s="198" t="s">
        <v>1181</v>
      </c>
    </row>
    <row r="945" spans="1:6" s="204" customFormat="1" ht="94.5">
      <c r="A945" s="72" t="s">
        <v>1351</v>
      </c>
      <c r="B945" s="72" t="s">
        <v>1351</v>
      </c>
      <c r="C945" s="198" t="s">
        <v>1352</v>
      </c>
      <c r="D945" s="202">
        <v>500</v>
      </c>
      <c r="E945" s="202">
        <f>149.9976+104.99832</f>
        <v>254.99592000000001</v>
      </c>
      <c r="F945" s="198" t="s">
        <v>1181</v>
      </c>
    </row>
    <row r="946" spans="1:6" s="204" customFormat="1" ht="47.25">
      <c r="A946" s="175" t="s">
        <v>1353</v>
      </c>
      <c r="B946" s="176" t="s">
        <v>1354</v>
      </c>
      <c r="C946" s="19" t="s">
        <v>1355</v>
      </c>
      <c r="D946" s="177">
        <v>66.932839999999999</v>
      </c>
      <c r="E946" s="177">
        <v>66.932839999999999</v>
      </c>
      <c r="F946" s="18" t="s">
        <v>1356</v>
      </c>
    </row>
    <row r="947" spans="1:6" s="204" customFormat="1" ht="47.25">
      <c r="A947" s="175" t="s">
        <v>1357</v>
      </c>
      <c r="B947" s="176" t="s">
        <v>1358</v>
      </c>
      <c r="C947" s="19" t="s">
        <v>1355</v>
      </c>
      <c r="D947" s="177">
        <v>75.264309999999995</v>
      </c>
      <c r="E947" s="177">
        <v>75.264309999999995</v>
      </c>
      <c r="F947" s="18" t="s">
        <v>1356</v>
      </c>
    </row>
    <row r="948" spans="1:6" s="204" customFormat="1" ht="47.25">
      <c r="A948" s="175" t="s">
        <v>1359</v>
      </c>
      <c r="B948" s="176" t="s">
        <v>1360</v>
      </c>
      <c r="C948" s="19" t="s">
        <v>1355</v>
      </c>
      <c r="D948" s="177">
        <v>76.878500000000003</v>
      </c>
      <c r="E948" s="177">
        <v>76.878500000000003</v>
      </c>
      <c r="F948" s="18" t="s">
        <v>1356</v>
      </c>
    </row>
    <row r="949" spans="1:6" s="204" customFormat="1" ht="47.25">
      <c r="A949" s="175" t="s">
        <v>1361</v>
      </c>
      <c r="B949" s="176" t="s">
        <v>1362</v>
      </c>
      <c r="C949" s="19" t="s">
        <v>1355</v>
      </c>
      <c r="D949" s="177">
        <v>74.939009999999996</v>
      </c>
      <c r="E949" s="177">
        <v>74.939009999999996</v>
      </c>
      <c r="F949" s="18" t="s">
        <v>1356</v>
      </c>
    </row>
    <row r="950" spans="1:6" s="204" customFormat="1" ht="47.25">
      <c r="A950" s="175" t="s">
        <v>1363</v>
      </c>
      <c r="B950" s="176" t="s">
        <v>1364</v>
      </c>
      <c r="C950" s="19" t="s">
        <v>1355</v>
      </c>
      <c r="D950" s="177">
        <v>77.886200000000002</v>
      </c>
      <c r="E950" s="177">
        <v>77.886200000000002</v>
      </c>
      <c r="F950" s="18" t="s">
        <v>1356</v>
      </c>
    </row>
    <row r="951" spans="1:6" s="204" customFormat="1" ht="47.25">
      <c r="A951" s="175" t="s">
        <v>1365</v>
      </c>
      <c r="B951" s="176" t="s">
        <v>1366</v>
      </c>
      <c r="C951" s="19" t="s">
        <v>1355</v>
      </c>
      <c r="D951" s="177">
        <v>73.18310000000001</v>
      </c>
      <c r="E951" s="177">
        <v>73.18310000000001</v>
      </c>
      <c r="F951" s="18" t="s">
        <v>1356</v>
      </c>
    </row>
    <row r="952" spans="1:6" s="204" customFormat="1" ht="47.25">
      <c r="A952" s="175" t="s">
        <v>1367</v>
      </c>
      <c r="B952" s="176" t="s">
        <v>1368</v>
      </c>
      <c r="C952" s="19" t="s">
        <v>1355</v>
      </c>
      <c r="D952" s="177">
        <v>74.346270000000004</v>
      </c>
      <c r="E952" s="177">
        <v>74.346270000000004</v>
      </c>
      <c r="F952" s="18" t="s">
        <v>1356</v>
      </c>
    </row>
    <row r="953" spans="1:6" s="204" customFormat="1" ht="47.25">
      <c r="A953" s="175" t="s">
        <v>1369</v>
      </c>
      <c r="B953" s="176" t="s">
        <v>1370</v>
      </c>
      <c r="C953" s="19" t="s">
        <v>1355</v>
      </c>
      <c r="D953" s="177">
        <v>73.743020000000001</v>
      </c>
      <c r="E953" s="177">
        <v>73.743020000000001</v>
      </c>
      <c r="F953" s="18" t="s">
        <v>1356</v>
      </c>
    </row>
    <row r="954" spans="1:6" s="204" customFormat="1" ht="47.25">
      <c r="A954" s="175" t="s">
        <v>1371</v>
      </c>
      <c r="B954" s="176" t="s">
        <v>1372</v>
      </c>
      <c r="C954" s="19" t="s">
        <v>1355</v>
      </c>
      <c r="D954" s="177">
        <v>77.302270000000007</v>
      </c>
      <c r="E954" s="177">
        <v>77.302270000000007</v>
      </c>
      <c r="F954" s="18" t="s">
        <v>1356</v>
      </c>
    </row>
    <row r="955" spans="1:6" s="204" customFormat="1" ht="47.25">
      <c r="A955" s="175" t="s">
        <v>1373</v>
      </c>
      <c r="B955" s="176" t="s">
        <v>1374</v>
      </c>
      <c r="C955" s="19" t="s">
        <v>1355</v>
      </c>
      <c r="D955" s="177">
        <v>90.773089999999996</v>
      </c>
      <c r="E955" s="177">
        <v>90.773089999999996</v>
      </c>
      <c r="F955" s="18" t="s">
        <v>1356</v>
      </c>
    </row>
    <row r="956" spans="1:6" s="204" customFormat="1" ht="47.25">
      <c r="A956" s="175" t="s">
        <v>1375</v>
      </c>
      <c r="B956" s="176" t="s">
        <v>1376</v>
      </c>
      <c r="C956" s="19" t="s">
        <v>1355</v>
      </c>
      <c r="D956" s="177">
        <v>90.773089999999996</v>
      </c>
      <c r="E956" s="177">
        <v>90.773089999999996</v>
      </c>
      <c r="F956" s="18" t="s">
        <v>1356</v>
      </c>
    </row>
    <row r="957" spans="1:6" s="204" customFormat="1" ht="47.25">
      <c r="A957" s="175" t="s">
        <v>1377</v>
      </c>
      <c r="B957" s="176" t="s">
        <v>1378</v>
      </c>
      <c r="C957" s="19" t="s">
        <v>1355</v>
      </c>
      <c r="D957" s="177">
        <v>91.438210000000012</v>
      </c>
      <c r="E957" s="177">
        <v>91.438210000000012</v>
      </c>
      <c r="F957" s="18" t="s">
        <v>1356</v>
      </c>
    </row>
    <row r="958" spans="1:6" s="204" customFormat="1" ht="47.25">
      <c r="A958" s="175" t="s">
        <v>1379</v>
      </c>
      <c r="B958" s="176" t="s">
        <v>1380</v>
      </c>
      <c r="C958" s="19" t="s">
        <v>1355</v>
      </c>
      <c r="D958" s="177">
        <v>74.957139999999995</v>
      </c>
      <c r="E958" s="177">
        <v>74.957139999999995</v>
      </c>
      <c r="F958" s="18" t="s">
        <v>1356</v>
      </c>
    </row>
    <row r="959" spans="1:6" s="204" customFormat="1" ht="47.25">
      <c r="A959" s="175" t="s">
        <v>1381</v>
      </c>
      <c r="B959" s="176" t="s">
        <v>1382</v>
      </c>
      <c r="C959" s="19" t="s">
        <v>1355</v>
      </c>
      <c r="D959" s="177">
        <v>75.10605000000001</v>
      </c>
      <c r="E959" s="177">
        <v>75.10605000000001</v>
      </c>
      <c r="F959" s="18" t="s">
        <v>1356</v>
      </c>
    </row>
    <row r="960" spans="1:6" s="204" customFormat="1" ht="47.25">
      <c r="A960" s="175" t="s">
        <v>1383</v>
      </c>
      <c r="B960" s="176" t="s">
        <v>1384</v>
      </c>
      <c r="C960" s="19" t="s">
        <v>1355</v>
      </c>
      <c r="D960" s="177">
        <v>75.687529999999995</v>
      </c>
      <c r="E960" s="177">
        <v>75.687529999999995</v>
      </c>
      <c r="F960" s="18" t="s">
        <v>1356</v>
      </c>
    </row>
    <row r="961" spans="1:6" s="204" customFormat="1" ht="47.25">
      <c r="A961" s="175" t="s">
        <v>1385</v>
      </c>
      <c r="B961" s="176" t="s">
        <v>1386</v>
      </c>
      <c r="C961" s="19" t="s">
        <v>1355</v>
      </c>
      <c r="D961" s="177">
        <v>75.455060000000003</v>
      </c>
      <c r="E961" s="177">
        <v>75.455060000000003</v>
      </c>
      <c r="F961" s="18" t="s">
        <v>1356</v>
      </c>
    </row>
    <row r="962" spans="1:6" s="204" customFormat="1" ht="47.25">
      <c r="A962" s="175" t="s">
        <v>1387</v>
      </c>
      <c r="B962" s="176" t="s">
        <v>1388</v>
      </c>
      <c r="C962" s="19" t="s">
        <v>1355</v>
      </c>
      <c r="D962" s="177">
        <v>72.324910000000003</v>
      </c>
      <c r="E962" s="177">
        <v>72.324910000000003</v>
      </c>
      <c r="F962" s="18" t="s">
        <v>1356</v>
      </c>
    </row>
    <row r="963" spans="1:6" s="204" customFormat="1" ht="47.25">
      <c r="A963" s="175" t="s">
        <v>1389</v>
      </c>
      <c r="B963" s="176" t="s">
        <v>1390</v>
      </c>
      <c r="C963" s="19" t="s">
        <v>1355</v>
      </c>
      <c r="D963" s="177">
        <v>72.528780000000012</v>
      </c>
      <c r="E963" s="177">
        <v>72.528780000000012</v>
      </c>
      <c r="F963" s="18" t="s">
        <v>1356</v>
      </c>
    </row>
    <row r="964" spans="1:6" s="204" customFormat="1" ht="47.25">
      <c r="A964" s="175" t="s">
        <v>1391</v>
      </c>
      <c r="B964" s="176" t="s">
        <v>1392</v>
      </c>
      <c r="C964" s="19" t="s">
        <v>1355</v>
      </c>
      <c r="D964" s="177">
        <v>73.06401000000001</v>
      </c>
      <c r="E964" s="177">
        <v>73.06401000000001</v>
      </c>
      <c r="F964" s="18" t="s">
        <v>1356</v>
      </c>
    </row>
    <row r="965" spans="1:6" s="204" customFormat="1" ht="47.25">
      <c r="A965" s="175" t="s">
        <v>1393</v>
      </c>
      <c r="B965" s="176" t="s">
        <v>1394</v>
      </c>
      <c r="C965" s="19" t="s">
        <v>1355</v>
      </c>
      <c r="D965" s="177">
        <v>77.895589999999999</v>
      </c>
      <c r="E965" s="177">
        <v>77.895589999999999</v>
      </c>
      <c r="F965" s="18" t="s">
        <v>1356</v>
      </c>
    </row>
    <row r="966" spans="1:6" s="204" customFormat="1" ht="47.25">
      <c r="A966" s="175" t="s">
        <v>1395</v>
      </c>
      <c r="B966" s="176" t="s">
        <v>1396</v>
      </c>
      <c r="C966" s="19" t="s">
        <v>1355</v>
      </c>
      <c r="D966" s="177">
        <v>72.538289999999989</v>
      </c>
      <c r="E966" s="177">
        <v>72.538289999999989</v>
      </c>
      <c r="F966" s="18" t="s">
        <v>1356</v>
      </c>
    </row>
    <row r="967" spans="1:6" s="204" customFormat="1" ht="47.25">
      <c r="A967" s="175" t="s">
        <v>1397</v>
      </c>
      <c r="B967" s="176" t="s">
        <v>1398</v>
      </c>
      <c r="C967" s="19" t="s">
        <v>1355</v>
      </c>
      <c r="D967" s="177">
        <v>72.101920000000007</v>
      </c>
      <c r="E967" s="177">
        <v>72.101920000000007</v>
      </c>
      <c r="F967" s="18" t="s">
        <v>1356</v>
      </c>
    </row>
    <row r="968" spans="1:6" s="204" customFormat="1" ht="47.25">
      <c r="A968" s="175" t="s">
        <v>1399</v>
      </c>
      <c r="B968" s="176" t="s">
        <v>1400</v>
      </c>
      <c r="C968" s="19" t="s">
        <v>1355</v>
      </c>
      <c r="D968" s="177">
        <v>72.65546999999998</v>
      </c>
      <c r="E968" s="177">
        <v>72.65546999999998</v>
      </c>
      <c r="F968" s="18" t="s">
        <v>1356</v>
      </c>
    </row>
    <row r="969" spans="1:6" s="204" customFormat="1" ht="47.25">
      <c r="A969" s="175" t="s">
        <v>1401</v>
      </c>
      <c r="B969" s="176" t="s">
        <v>1402</v>
      </c>
      <c r="C969" s="19" t="s">
        <v>1355</v>
      </c>
      <c r="D969" s="177">
        <v>72.193730000000002</v>
      </c>
      <c r="E969" s="177">
        <v>72.193730000000002</v>
      </c>
      <c r="F969" s="18" t="s">
        <v>1356</v>
      </c>
    </row>
    <row r="970" spans="1:6" s="204" customFormat="1" ht="47.25">
      <c r="A970" s="175" t="s">
        <v>1403</v>
      </c>
      <c r="B970" s="176" t="s">
        <v>1404</v>
      </c>
      <c r="C970" s="19" t="s">
        <v>1355</v>
      </c>
      <c r="D970" s="177">
        <v>72.193730000000002</v>
      </c>
      <c r="E970" s="177">
        <v>72.193730000000002</v>
      </c>
      <c r="F970" s="18" t="s">
        <v>1356</v>
      </c>
    </row>
    <row r="971" spans="1:6" s="204" customFormat="1" ht="47.25">
      <c r="A971" s="175" t="s">
        <v>1405</v>
      </c>
      <c r="B971" s="176" t="s">
        <v>1406</v>
      </c>
      <c r="C971" s="19" t="s">
        <v>1355</v>
      </c>
      <c r="D971" s="177">
        <v>72.710130000000007</v>
      </c>
      <c r="E971" s="177">
        <v>72.710130000000007</v>
      </c>
      <c r="F971" s="18" t="s">
        <v>1356</v>
      </c>
    </row>
    <row r="972" spans="1:6" s="204" customFormat="1" ht="47.25">
      <c r="A972" s="175" t="s">
        <v>1407</v>
      </c>
      <c r="B972" s="176" t="s">
        <v>1408</v>
      </c>
      <c r="C972" s="19" t="s">
        <v>1355</v>
      </c>
      <c r="D972" s="177">
        <v>49.002420000000001</v>
      </c>
      <c r="E972" s="177">
        <v>49.002420000000001</v>
      </c>
      <c r="F972" s="18" t="s">
        <v>1409</v>
      </c>
    </row>
    <row r="973" spans="1:6" s="204" customFormat="1" ht="47.25">
      <c r="A973" s="175" t="s">
        <v>1410</v>
      </c>
      <c r="B973" s="176" t="s">
        <v>1411</v>
      </c>
      <c r="C973" s="19" t="s">
        <v>1355</v>
      </c>
      <c r="D973" s="177">
        <v>48.985109999999999</v>
      </c>
      <c r="E973" s="177">
        <v>48.985109999999999</v>
      </c>
      <c r="F973" s="18" t="s">
        <v>1409</v>
      </c>
    </row>
    <row r="974" spans="1:6" s="204" customFormat="1" ht="47.25">
      <c r="A974" s="175" t="s">
        <v>1412</v>
      </c>
      <c r="B974" s="176" t="s">
        <v>1413</v>
      </c>
      <c r="C974" s="19" t="s">
        <v>1355</v>
      </c>
      <c r="D974" s="177">
        <v>47.837910000000001</v>
      </c>
      <c r="E974" s="177">
        <v>47.837910000000001</v>
      </c>
      <c r="F974" s="18" t="s">
        <v>1409</v>
      </c>
    </row>
    <row r="975" spans="1:6" s="204" customFormat="1" ht="47.25">
      <c r="A975" s="175" t="s">
        <v>1414</v>
      </c>
      <c r="B975" s="176" t="s">
        <v>1415</v>
      </c>
      <c r="C975" s="19" t="s">
        <v>1355</v>
      </c>
      <c r="D975" s="177">
        <v>46.018790000000003</v>
      </c>
      <c r="E975" s="177">
        <v>46.018790000000003</v>
      </c>
      <c r="F975" s="18" t="s">
        <v>1409</v>
      </c>
    </row>
    <row r="976" spans="1:6" s="204" customFormat="1" ht="47.25">
      <c r="A976" s="175" t="s">
        <v>1416</v>
      </c>
      <c r="B976" s="176" t="s">
        <v>1417</v>
      </c>
      <c r="C976" s="19" t="s">
        <v>1355</v>
      </c>
      <c r="D976" s="177">
        <v>74.654350000000008</v>
      </c>
      <c r="E976" s="177">
        <v>74.654350000000008</v>
      </c>
      <c r="F976" s="18" t="s">
        <v>1409</v>
      </c>
    </row>
    <row r="977" spans="1:6" s="204" customFormat="1" ht="47.25">
      <c r="A977" s="175" t="s">
        <v>1418</v>
      </c>
      <c r="B977" s="176" t="s">
        <v>1419</v>
      </c>
      <c r="C977" s="19" t="s">
        <v>1355</v>
      </c>
      <c r="D977" s="177">
        <v>50.467740000000006</v>
      </c>
      <c r="E977" s="177">
        <v>50.467740000000006</v>
      </c>
      <c r="F977" s="18" t="s">
        <v>1409</v>
      </c>
    </row>
    <row r="978" spans="1:6" s="204" customFormat="1" ht="47.25">
      <c r="A978" s="175" t="s">
        <v>1420</v>
      </c>
      <c r="B978" s="176" t="s">
        <v>1421</v>
      </c>
      <c r="C978" s="19" t="s">
        <v>1355</v>
      </c>
      <c r="D978" s="177">
        <v>50.580780000000004</v>
      </c>
      <c r="E978" s="177">
        <v>50.580780000000004</v>
      </c>
      <c r="F978" s="18" t="s">
        <v>1409</v>
      </c>
    </row>
    <row r="979" spans="1:6" s="204" customFormat="1" ht="47.25">
      <c r="A979" s="175" t="s">
        <v>1422</v>
      </c>
      <c r="B979" s="176" t="s">
        <v>1423</v>
      </c>
      <c r="C979" s="19" t="s">
        <v>1355</v>
      </c>
      <c r="D979" s="177">
        <v>49.743670000000009</v>
      </c>
      <c r="E979" s="177">
        <v>49.743670000000009</v>
      </c>
      <c r="F979" s="18" t="s">
        <v>1409</v>
      </c>
    </row>
    <row r="980" spans="1:6" s="204" customFormat="1" ht="47.25">
      <c r="A980" s="175" t="s">
        <v>1424</v>
      </c>
      <c r="B980" s="176" t="s">
        <v>1425</v>
      </c>
      <c r="C980" s="19" t="s">
        <v>1355</v>
      </c>
      <c r="D980" s="177">
        <v>49.425059999999995</v>
      </c>
      <c r="E980" s="177">
        <v>49.425059999999995</v>
      </c>
      <c r="F980" s="18" t="s">
        <v>1409</v>
      </c>
    </row>
    <row r="981" spans="1:6" s="204" customFormat="1" ht="47.25">
      <c r="A981" s="175" t="s">
        <v>1426</v>
      </c>
      <c r="B981" s="176" t="s">
        <v>1427</v>
      </c>
      <c r="C981" s="19" t="s">
        <v>1355</v>
      </c>
      <c r="D981" s="177">
        <v>50.35</v>
      </c>
      <c r="E981" s="177">
        <v>50.35</v>
      </c>
      <c r="F981" s="18" t="s">
        <v>1409</v>
      </c>
    </row>
    <row r="982" spans="1:6" s="204" customFormat="1" ht="47.25">
      <c r="A982" s="175" t="s">
        <v>1428</v>
      </c>
      <c r="B982" s="176" t="s">
        <v>1429</v>
      </c>
      <c r="C982" s="19" t="s">
        <v>1355</v>
      </c>
      <c r="D982" s="177">
        <v>49.656129999999997</v>
      </c>
      <c r="E982" s="177">
        <v>49.656129999999997</v>
      </c>
      <c r="F982" s="18" t="s">
        <v>1409</v>
      </c>
    </row>
    <row r="983" spans="1:6" s="204" customFormat="1" ht="47.25">
      <c r="A983" s="175" t="s">
        <v>1430</v>
      </c>
      <c r="B983" s="176" t="s">
        <v>1431</v>
      </c>
      <c r="C983" s="19" t="s">
        <v>1355</v>
      </c>
      <c r="D983" s="177">
        <v>49.474029999999999</v>
      </c>
      <c r="E983" s="177">
        <v>49.474029999999999</v>
      </c>
      <c r="F983" s="18" t="s">
        <v>1409</v>
      </c>
    </row>
    <row r="984" spans="1:6" s="204" customFormat="1" ht="47.25">
      <c r="A984" s="175" t="s">
        <v>1432</v>
      </c>
      <c r="B984" s="176" t="s">
        <v>1433</v>
      </c>
      <c r="C984" s="19" t="s">
        <v>1355</v>
      </c>
      <c r="D984" s="177">
        <v>46.525640000000003</v>
      </c>
      <c r="E984" s="177">
        <v>46.525640000000003</v>
      </c>
      <c r="F984" s="18" t="s">
        <v>1409</v>
      </c>
    </row>
    <row r="985" spans="1:6" s="204" customFormat="1" ht="47.25">
      <c r="A985" s="175" t="s">
        <v>1434</v>
      </c>
      <c r="B985" s="176" t="s">
        <v>1435</v>
      </c>
      <c r="C985" s="19" t="s">
        <v>1355</v>
      </c>
      <c r="D985" s="177">
        <v>46.842059999999996</v>
      </c>
      <c r="E985" s="177">
        <v>46.842059999999996</v>
      </c>
      <c r="F985" s="18" t="s">
        <v>1409</v>
      </c>
    </row>
    <row r="986" spans="1:6" s="204" customFormat="1" ht="47.25">
      <c r="A986" s="175" t="s">
        <v>1436</v>
      </c>
      <c r="B986" s="176" t="s">
        <v>1437</v>
      </c>
      <c r="C986" s="19" t="s">
        <v>1355</v>
      </c>
      <c r="D986" s="177">
        <v>49.071739999999998</v>
      </c>
      <c r="E986" s="177">
        <v>49.071739999999998</v>
      </c>
      <c r="F986" s="18" t="s">
        <v>1409</v>
      </c>
    </row>
    <row r="987" spans="1:6" s="204" customFormat="1" ht="47.25">
      <c r="A987" s="175" t="s">
        <v>1438</v>
      </c>
      <c r="B987" s="176" t="s">
        <v>1439</v>
      </c>
      <c r="C987" s="19" t="s">
        <v>1355</v>
      </c>
      <c r="D987" s="177">
        <v>48.667300000000004</v>
      </c>
      <c r="E987" s="177">
        <v>48.667300000000004</v>
      </c>
      <c r="F987" s="18" t="s">
        <v>1409</v>
      </c>
    </row>
    <row r="988" spans="1:6" s="204" customFormat="1" ht="47.25">
      <c r="A988" s="175" t="s">
        <v>1440</v>
      </c>
      <c r="B988" s="176" t="s">
        <v>1441</v>
      </c>
      <c r="C988" s="19" t="s">
        <v>1355</v>
      </c>
      <c r="D988" s="177">
        <v>48.895780000000002</v>
      </c>
      <c r="E988" s="177">
        <v>48.895780000000002</v>
      </c>
      <c r="F988" s="18" t="s">
        <v>1409</v>
      </c>
    </row>
    <row r="989" spans="1:6" s="204" customFormat="1" ht="47.25">
      <c r="A989" s="175" t="s">
        <v>1442</v>
      </c>
      <c r="B989" s="176" t="s">
        <v>1443</v>
      </c>
      <c r="C989" s="19" t="s">
        <v>1355</v>
      </c>
      <c r="D989" s="177">
        <v>46.510660000000001</v>
      </c>
      <c r="E989" s="177">
        <v>46.510660000000001</v>
      </c>
      <c r="F989" s="18" t="s">
        <v>1409</v>
      </c>
    </row>
    <row r="990" spans="1:6" s="204" customFormat="1" ht="47.25">
      <c r="A990" s="175" t="s">
        <v>1444</v>
      </c>
      <c r="B990" s="176" t="s">
        <v>1445</v>
      </c>
      <c r="C990" s="19" t="s">
        <v>1355</v>
      </c>
      <c r="D990" s="177">
        <v>46.510660000000001</v>
      </c>
      <c r="E990" s="177">
        <v>46.510660000000001</v>
      </c>
      <c r="F990" s="18" t="s">
        <v>1409</v>
      </c>
    </row>
    <row r="991" spans="1:6" s="204" customFormat="1" ht="47.25">
      <c r="A991" s="175" t="s">
        <v>1446</v>
      </c>
      <c r="B991" s="176" t="s">
        <v>1447</v>
      </c>
      <c r="C991" s="19" t="s">
        <v>1355</v>
      </c>
      <c r="D991" s="177">
        <v>45.845529999999997</v>
      </c>
      <c r="E991" s="177">
        <v>45.845529999999997</v>
      </c>
      <c r="F991" s="18" t="s">
        <v>1409</v>
      </c>
    </row>
    <row r="992" spans="1:6" s="204" customFormat="1" ht="47.25">
      <c r="A992" s="175" t="s">
        <v>1448</v>
      </c>
      <c r="B992" s="176" t="s">
        <v>1449</v>
      </c>
      <c r="C992" s="19" t="s">
        <v>1355</v>
      </c>
      <c r="D992" s="177">
        <v>46.81644</v>
      </c>
      <c r="E992" s="177">
        <v>46.81644</v>
      </c>
      <c r="F992" s="18" t="s">
        <v>1409</v>
      </c>
    </row>
    <row r="993" spans="1:6" s="204" customFormat="1" ht="47.25">
      <c r="A993" s="175" t="s">
        <v>1450</v>
      </c>
      <c r="B993" s="176" t="s">
        <v>1451</v>
      </c>
      <c r="C993" s="19" t="s">
        <v>1355</v>
      </c>
      <c r="D993" s="177">
        <v>46.480030000000006</v>
      </c>
      <c r="E993" s="177">
        <v>46.480030000000006</v>
      </c>
      <c r="F993" s="18" t="s">
        <v>1409</v>
      </c>
    </row>
    <row r="994" spans="1:6" s="204" customFormat="1" ht="47.25">
      <c r="A994" s="175" t="s">
        <v>1452</v>
      </c>
      <c r="B994" s="176" t="s">
        <v>1453</v>
      </c>
      <c r="C994" s="19" t="s">
        <v>1355</v>
      </c>
      <c r="D994" s="177">
        <v>46.886339999999997</v>
      </c>
      <c r="E994" s="177">
        <v>46.886339999999997</v>
      </c>
      <c r="F994" s="18" t="s">
        <v>1409</v>
      </c>
    </row>
    <row r="995" spans="1:6" s="204" customFormat="1" ht="47.25">
      <c r="A995" s="175" t="s">
        <v>1454</v>
      </c>
      <c r="B995" s="176" t="s">
        <v>1455</v>
      </c>
      <c r="C995" s="19" t="s">
        <v>1355</v>
      </c>
      <c r="D995" s="177">
        <v>47.09919</v>
      </c>
      <c r="E995" s="177">
        <v>47.09919</v>
      </c>
      <c r="F995" s="18" t="s">
        <v>1409</v>
      </c>
    </row>
    <row r="996" spans="1:6" s="204" customFormat="1" ht="47.25">
      <c r="A996" s="175" t="s">
        <v>1456</v>
      </c>
      <c r="B996" s="176" t="s">
        <v>1457</v>
      </c>
      <c r="C996" s="19" t="s">
        <v>1355</v>
      </c>
      <c r="D996" s="177">
        <v>46.582470000000001</v>
      </c>
      <c r="E996" s="177">
        <v>46.582470000000001</v>
      </c>
      <c r="F996" s="18" t="s">
        <v>1409</v>
      </c>
    </row>
    <row r="997" spans="1:6" s="204" customFormat="1" ht="47.25">
      <c r="A997" s="175" t="s">
        <v>1458</v>
      </c>
      <c r="B997" s="176" t="s">
        <v>1459</v>
      </c>
      <c r="C997" s="19" t="s">
        <v>1355</v>
      </c>
      <c r="D997" s="177">
        <v>47.761369999999999</v>
      </c>
      <c r="E997" s="177">
        <v>47.761369999999999</v>
      </c>
      <c r="F997" s="18" t="s">
        <v>1409</v>
      </c>
    </row>
    <row r="998" spans="1:6" s="204" customFormat="1" ht="47.25">
      <c r="A998" s="175" t="s">
        <v>1460</v>
      </c>
      <c r="B998" s="176" t="s">
        <v>1461</v>
      </c>
      <c r="C998" s="19" t="s">
        <v>1355</v>
      </c>
      <c r="D998" s="177">
        <v>49.05677</v>
      </c>
      <c r="E998" s="177">
        <v>49.05677</v>
      </c>
      <c r="F998" s="18" t="s">
        <v>1409</v>
      </c>
    </row>
    <row r="999" spans="1:6" s="204" customFormat="1" ht="47.25">
      <c r="A999" s="175" t="s">
        <v>1462</v>
      </c>
      <c r="B999" s="176" t="s">
        <v>1463</v>
      </c>
      <c r="C999" s="19" t="s">
        <v>1355</v>
      </c>
      <c r="D999" s="177">
        <v>48.45026</v>
      </c>
      <c r="E999" s="177">
        <v>48.45026</v>
      </c>
      <c r="F999" s="18" t="s">
        <v>1409</v>
      </c>
    </row>
    <row r="1000" spans="1:6" s="204" customFormat="1" ht="47.25">
      <c r="A1000" s="175" t="s">
        <v>1464</v>
      </c>
      <c r="B1000" s="176" t="s">
        <v>1465</v>
      </c>
      <c r="C1000" s="19" t="s">
        <v>1355</v>
      </c>
      <c r="D1000" s="177">
        <v>49.800379999999997</v>
      </c>
      <c r="E1000" s="177">
        <v>49.800379999999997</v>
      </c>
      <c r="F1000" s="18" t="s">
        <v>1409</v>
      </c>
    </row>
    <row r="1001" spans="1:6" s="204" customFormat="1" ht="47.25">
      <c r="A1001" s="175" t="s">
        <v>1466</v>
      </c>
      <c r="B1001" s="176" t="s">
        <v>1467</v>
      </c>
      <c r="C1001" s="19" t="s">
        <v>1355</v>
      </c>
      <c r="D1001" s="177">
        <v>49.800379999999997</v>
      </c>
      <c r="E1001" s="177">
        <v>49.800379999999997</v>
      </c>
      <c r="F1001" s="18" t="s">
        <v>1409</v>
      </c>
    </row>
    <row r="1002" spans="1:6" s="204" customFormat="1" ht="47.25">
      <c r="A1002" s="175" t="s">
        <v>1468</v>
      </c>
      <c r="B1002" s="176" t="s">
        <v>1469</v>
      </c>
      <c r="C1002" s="19" t="s">
        <v>1355</v>
      </c>
      <c r="D1002" s="177">
        <v>48.452120000000001</v>
      </c>
      <c r="E1002" s="177">
        <v>48.452120000000001</v>
      </c>
      <c r="F1002" s="18" t="s">
        <v>1409</v>
      </c>
    </row>
    <row r="1003" spans="1:6" s="204" customFormat="1" ht="47.25">
      <c r="A1003" s="175" t="s">
        <v>1470</v>
      </c>
      <c r="B1003" s="176" t="s">
        <v>1471</v>
      </c>
      <c r="C1003" s="19" t="s">
        <v>1355</v>
      </c>
      <c r="D1003" s="177">
        <v>46.063399999999994</v>
      </c>
      <c r="E1003" s="177">
        <v>46.063399999999994</v>
      </c>
      <c r="F1003" s="18" t="s">
        <v>1409</v>
      </c>
    </row>
    <row r="1004" spans="1:6" s="204" customFormat="1" ht="47.25">
      <c r="A1004" s="175" t="s">
        <v>1472</v>
      </c>
      <c r="B1004" s="176" t="s">
        <v>1473</v>
      </c>
      <c r="C1004" s="19" t="s">
        <v>1355</v>
      </c>
      <c r="D1004" s="177">
        <v>46.932290000000002</v>
      </c>
      <c r="E1004" s="177">
        <v>46.932290000000002</v>
      </c>
      <c r="F1004" s="18" t="s">
        <v>1409</v>
      </c>
    </row>
    <row r="1005" spans="1:6" s="204" customFormat="1" ht="47.25">
      <c r="A1005" s="175" t="s">
        <v>1474</v>
      </c>
      <c r="B1005" s="176" t="s">
        <v>1475</v>
      </c>
      <c r="C1005" s="19" t="s">
        <v>1355</v>
      </c>
      <c r="D1005" s="177">
        <v>45.72954</v>
      </c>
      <c r="E1005" s="177">
        <v>45.72954</v>
      </c>
      <c r="F1005" s="18" t="s">
        <v>1409</v>
      </c>
    </row>
    <row r="1006" spans="1:6" s="204" customFormat="1" ht="47.25">
      <c r="A1006" s="175" t="s">
        <v>1476</v>
      </c>
      <c r="B1006" s="176" t="s">
        <v>1477</v>
      </c>
      <c r="C1006" s="19" t="s">
        <v>1355</v>
      </c>
      <c r="D1006" s="177">
        <v>46.806800000000003</v>
      </c>
      <c r="E1006" s="177">
        <v>46.806800000000003</v>
      </c>
      <c r="F1006" s="18" t="s">
        <v>1409</v>
      </c>
    </row>
    <row r="1007" spans="1:6" s="204" customFormat="1" ht="47.25">
      <c r="A1007" s="178" t="s">
        <v>1478</v>
      </c>
      <c r="B1007" s="176" t="s">
        <v>1479</v>
      </c>
      <c r="C1007" s="19" t="s">
        <v>1355</v>
      </c>
      <c r="D1007" s="177">
        <v>46.971969999999999</v>
      </c>
      <c r="E1007" s="177">
        <v>46.971969999999999</v>
      </c>
      <c r="F1007" s="18" t="s">
        <v>1409</v>
      </c>
    </row>
    <row r="1008" spans="1:6" s="204" customFormat="1" ht="31.5">
      <c r="A1008" s="107" t="s">
        <v>1480</v>
      </c>
      <c r="B1008" s="107" t="s">
        <v>1481</v>
      </c>
      <c r="C1008" s="4" t="s">
        <v>1482</v>
      </c>
      <c r="D1008" s="179">
        <v>1.60019</v>
      </c>
      <c r="E1008" s="179">
        <v>1.60019</v>
      </c>
      <c r="F1008" s="207" t="s">
        <v>1483</v>
      </c>
    </row>
    <row r="1009" spans="1:6" s="204" customFormat="1" ht="47.25">
      <c r="A1009" s="175" t="s">
        <v>1484</v>
      </c>
      <c r="B1009" s="176" t="s">
        <v>1485</v>
      </c>
      <c r="C1009" s="19" t="s">
        <v>1355</v>
      </c>
      <c r="D1009" s="177">
        <v>73.003040000000013</v>
      </c>
      <c r="E1009" s="177">
        <v>73.003040000000013</v>
      </c>
      <c r="F1009" s="207" t="s">
        <v>1483</v>
      </c>
    </row>
    <row r="1010" spans="1:6" s="204" customFormat="1" ht="47.25">
      <c r="A1010" s="175" t="s">
        <v>1486</v>
      </c>
      <c r="B1010" s="176" t="s">
        <v>1487</v>
      </c>
      <c r="C1010" s="19" t="s">
        <v>1355</v>
      </c>
      <c r="D1010" s="177">
        <v>98.126990000000006</v>
      </c>
      <c r="E1010" s="177">
        <v>98.126990000000006</v>
      </c>
      <c r="F1010" s="207" t="s">
        <v>1483</v>
      </c>
    </row>
    <row r="1011" spans="1:6" s="204" customFormat="1" ht="47.25">
      <c r="A1011" s="175" t="s">
        <v>1488</v>
      </c>
      <c r="B1011" s="176" t="s">
        <v>1489</v>
      </c>
      <c r="C1011" s="19" t="s">
        <v>1355</v>
      </c>
      <c r="D1011" s="177">
        <v>72.605419999999995</v>
      </c>
      <c r="E1011" s="177">
        <v>72.605419999999995</v>
      </c>
      <c r="F1011" s="207" t="s">
        <v>1483</v>
      </c>
    </row>
    <row r="1012" spans="1:6" s="204" customFormat="1" ht="47.25">
      <c r="A1012" s="175" t="s">
        <v>1490</v>
      </c>
      <c r="B1012" s="176" t="s">
        <v>1491</v>
      </c>
      <c r="C1012" s="19" t="s">
        <v>1355</v>
      </c>
      <c r="D1012" s="177">
        <v>92.512779999999992</v>
      </c>
      <c r="E1012" s="177">
        <v>92.512779999999992</v>
      </c>
      <c r="F1012" s="207" t="s">
        <v>1483</v>
      </c>
    </row>
    <row r="1013" spans="1:6" s="204" customFormat="1" ht="47.25">
      <c r="A1013" s="175" t="s">
        <v>1492</v>
      </c>
      <c r="B1013" s="176" t="s">
        <v>1493</v>
      </c>
      <c r="C1013" s="19" t="s">
        <v>1355</v>
      </c>
      <c r="D1013" s="177">
        <v>59.834420000000001</v>
      </c>
      <c r="E1013" s="177">
        <v>59.834420000000001</v>
      </c>
      <c r="F1013" s="207" t="s">
        <v>1483</v>
      </c>
    </row>
    <row r="1014" spans="1:6" s="204" customFormat="1" ht="47.25">
      <c r="A1014" s="175" t="s">
        <v>1494</v>
      </c>
      <c r="B1014" s="176" t="s">
        <v>1495</v>
      </c>
      <c r="C1014" s="19" t="s">
        <v>1355</v>
      </c>
      <c r="D1014" s="177">
        <v>58.461820000000003</v>
      </c>
      <c r="E1014" s="177">
        <v>58.461820000000003</v>
      </c>
      <c r="F1014" s="207" t="s">
        <v>1483</v>
      </c>
    </row>
    <row r="1015" spans="1:6" s="204" customFormat="1" ht="47.25">
      <c r="A1015" s="175" t="s">
        <v>1496</v>
      </c>
      <c r="B1015" s="176" t="s">
        <v>1497</v>
      </c>
      <c r="C1015" s="19" t="s">
        <v>1355</v>
      </c>
      <c r="D1015" s="177">
        <v>61.174250000000001</v>
      </c>
      <c r="E1015" s="177">
        <v>61.174250000000001</v>
      </c>
      <c r="F1015" s="207" t="s">
        <v>1483</v>
      </c>
    </row>
    <row r="1016" spans="1:6" s="204" customFormat="1" ht="47.25">
      <c r="A1016" s="175" t="s">
        <v>1498</v>
      </c>
      <c r="B1016" s="176" t="s">
        <v>1499</v>
      </c>
      <c r="C1016" s="19" t="s">
        <v>1355</v>
      </c>
      <c r="D1016" s="177">
        <v>61.236359999999991</v>
      </c>
      <c r="E1016" s="177">
        <v>61.236359999999991</v>
      </c>
      <c r="F1016" s="207" t="s">
        <v>1483</v>
      </c>
    </row>
    <row r="1017" spans="1:6" s="204" customFormat="1" ht="47.25">
      <c r="A1017" s="175" t="s">
        <v>1500</v>
      </c>
      <c r="B1017" s="176" t="s">
        <v>1501</v>
      </c>
      <c r="C1017" s="19" t="s">
        <v>1355</v>
      </c>
      <c r="D1017" s="177">
        <v>61.429209999999998</v>
      </c>
      <c r="E1017" s="177">
        <v>61.429209999999998</v>
      </c>
      <c r="F1017" s="207" t="s">
        <v>1483</v>
      </c>
    </row>
    <row r="1018" spans="1:6" s="204" customFormat="1" ht="47.25">
      <c r="A1018" s="175" t="s">
        <v>1502</v>
      </c>
      <c r="B1018" s="176" t="s">
        <v>1503</v>
      </c>
      <c r="C1018" s="19" t="s">
        <v>1355</v>
      </c>
      <c r="D1018" s="177">
        <v>78.433449999999993</v>
      </c>
      <c r="E1018" s="177">
        <v>78.433449999999993</v>
      </c>
      <c r="F1018" s="207" t="s">
        <v>1483</v>
      </c>
    </row>
    <row r="1019" spans="1:6" s="204" customFormat="1" ht="47.25">
      <c r="A1019" s="175" t="s">
        <v>1504</v>
      </c>
      <c r="B1019" s="176" t="s">
        <v>1505</v>
      </c>
      <c r="C1019" s="19" t="s">
        <v>1355</v>
      </c>
      <c r="D1019" s="177">
        <v>60.390959999999993</v>
      </c>
      <c r="E1019" s="177">
        <v>60.390959999999993</v>
      </c>
      <c r="F1019" s="207" t="s">
        <v>1483</v>
      </c>
    </row>
    <row r="1020" spans="1:6" s="204" customFormat="1" ht="47.25">
      <c r="A1020" s="175" t="s">
        <v>1506</v>
      </c>
      <c r="B1020" s="176" t="s">
        <v>1507</v>
      </c>
      <c r="C1020" s="19" t="s">
        <v>1355</v>
      </c>
      <c r="D1020" s="177">
        <v>61.532510000000002</v>
      </c>
      <c r="E1020" s="177">
        <v>61.532510000000002</v>
      </c>
      <c r="F1020" s="207" t="s">
        <v>1483</v>
      </c>
    </row>
    <row r="1021" spans="1:6" s="204" customFormat="1" ht="47.25">
      <c r="A1021" s="175" t="s">
        <v>1508</v>
      </c>
      <c r="B1021" s="176" t="s">
        <v>1509</v>
      </c>
      <c r="C1021" s="19" t="s">
        <v>1355</v>
      </c>
      <c r="D1021" s="177">
        <v>192.05331999999999</v>
      </c>
      <c r="E1021" s="177">
        <v>192.05331999999999</v>
      </c>
      <c r="F1021" s="207" t="s">
        <v>1483</v>
      </c>
    </row>
    <row r="1022" spans="1:6" s="204" customFormat="1" ht="47.25">
      <c r="A1022" s="175" t="s">
        <v>1510</v>
      </c>
      <c r="B1022" s="176" t="s">
        <v>1511</v>
      </c>
      <c r="C1022" s="19" t="s">
        <v>1355</v>
      </c>
      <c r="D1022" s="177">
        <v>177.92562000000001</v>
      </c>
      <c r="E1022" s="177">
        <v>177.92562000000001</v>
      </c>
      <c r="F1022" s="207" t="s">
        <v>1483</v>
      </c>
    </row>
    <row r="1023" spans="1:6" s="204" customFormat="1" ht="47.25">
      <c r="A1023" s="175" t="s">
        <v>1512</v>
      </c>
      <c r="B1023" s="176" t="s">
        <v>1513</v>
      </c>
      <c r="C1023" s="19" t="s">
        <v>1355</v>
      </c>
      <c r="D1023" s="177">
        <v>87.24203</v>
      </c>
      <c r="E1023" s="177">
        <v>87.24203</v>
      </c>
      <c r="F1023" s="207" t="s">
        <v>1483</v>
      </c>
    </row>
    <row r="1024" spans="1:6" s="204" customFormat="1" ht="47.25">
      <c r="A1024" s="175" t="s">
        <v>1514</v>
      </c>
      <c r="B1024" s="176" t="s">
        <v>1515</v>
      </c>
      <c r="C1024" s="19" t="s">
        <v>1355</v>
      </c>
      <c r="D1024" s="177">
        <v>76.668139999999994</v>
      </c>
      <c r="E1024" s="177">
        <v>76.668139999999994</v>
      </c>
      <c r="F1024" s="207" t="s">
        <v>1483</v>
      </c>
    </row>
    <row r="1025" spans="1:6" s="204" customFormat="1" ht="47.25">
      <c r="A1025" s="175" t="s">
        <v>1516</v>
      </c>
      <c r="B1025" s="176" t="s">
        <v>1517</v>
      </c>
      <c r="C1025" s="19" t="s">
        <v>1355</v>
      </c>
      <c r="D1025" s="177">
        <v>81.976100000000002</v>
      </c>
      <c r="E1025" s="177">
        <v>81.976100000000002</v>
      </c>
      <c r="F1025" s="207" t="s">
        <v>1483</v>
      </c>
    </row>
    <row r="1026" spans="1:6" s="204" customFormat="1" ht="47.25">
      <c r="A1026" s="175" t="s">
        <v>1518</v>
      </c>
      <c r="B1026" s="176" t="s">
        <v>1519</v>
      </c>
      <c r="C1026" s="19" t="s">
        <v>1355</v>
      </c>
      <c r="D1026" s="177">
        <v>72.78273999999999</v>
      </c>
      <c r="E1026" s="177">
        <v>72.78273999999999</v>
      </c>
      <c r="F1026" s="207" t="s">
        <v>1483</v>
      </c>
    </row>
    <row r="1027" spans="1:6" s="204" customFormat="1" ht="47.25">
      <c r="A1027" s="175" t="s">
        <v>1520</v>
      </c>
      <c r="B1027" s="176" t="s">
        <v>1521</v>
      </c>
      <c r="C1027" s="19" t="s">
        <v>1355</v>
      </c>
      <c r="D1027" s="177">
        <v>71.937790000000007</v>
      </c>
      <c r="E1027" s="177">
        <v>71.937790000000007</v>
      </c>
      <c r="F1027" s="207" t="s">
        <v>1483</v>
      </c>
    </row>
    <row r="1028" spans="1:6" s="204" customFormat="1" ht="47.25">
      <c r="A1028" s="175" t="s">
        <v>1522</v>
      </c>
      <c r="B1028" s="176" t="s">
        <v>1523</v>
      </c>
      <c r="C1028" s="19" t="s">
        <v>1355</v>
      </c>
      <c r="D1028" s="177">
        <v>74.213619999999992</v>
      </c>
      <c r="E1028" s="177">
        <v>74.213619999999992</v>
      </c>
      <c r="F1028" s="207" t="s">
        <v>1483</v>
      </c>
    </row>
    <row r="1029" spans="1:6" s="204" customFormat="1" ht="47.25">
      <c r="A1029" s="175" t="s">
        <v>1524</v>
      </c>
      <c r="B1029" s="176" t="s">
        <v>1525</v>
      </c>
      <c r="C1029" s="19" t="s">
        <v>1355</v>
      </c>
      <c r="D1029" s="177">
        <v>63.277209999999997</v>
      </c>
      <c r="E1029" s="177">
        <v>63.277209999999997</v>
      </c>
      <c r="F1029" s="207" t="s">
        <v>1483</v>
      </c>
    </row>
    <row r="1030" spans="1:6" s="204" customFormat="1" ht="47.25">
      <c r="A1030" s="175" t="s">
        <v>1526</v>
      </c>
      <c r="B1030" s="176" t="s">
        <v>1527</v>
      </c>
      <c r="C1030" s="19" t="s">
        <v>1355</v>
      </c>
      <c r="D1030" s="177">
        <v>69.539509999999993</v>
      </c>
      <c r="E1030" s="177">
        <v>69.539509999999993</v>
      </c>
      <c r="F1030" s="207" t="s">
        <v>1483</v>
      </c>
    </row>
    <row r="1031" spans="1:6" s="204" customFormat="1" ht="47.25">
      <c r="A1031" s="178" t="s">
        <v>1528</v>
      </c>
      <c r="B1031" s="176" t="s">
        <v>1529</v>
      </c>
      <c r="C1031" s="19" t="s">
        <v>1355</v>
      </c>
      <c r="D1031" s="177">
        <v>70.415409999999994</v>
      </c>
      <c r="E1031" s="177">
        <v>70.415409999999994</v>
      </c>
      <c r="F1031" s="207" t="s">
        <v>1483</v>
      </c>
    </row>
    <row r="1032" spans="1:6" s="204" customFormat="1" ht="47.25">
      <c r="A1032" s="176" t="s">
        <v>1530</v>
      </c>
      <c r="B1032" s="176" t="s">
        <v>1531</v>
      </c>
      <c r="C1032" s="19" t="s">
        <v>1355</v>
      </c>
      <c r="D1032" s="177">
        <v>58.490619999999993</v>
      </c>
      <c r="E1032" s="177">
        <v>58.490619999999993</v>
      </c>
      <c r="F1032" s="207" t="s">
        <v>1532</v>
      </c>
    </row>
    <row r="1033" spans="1:6" s="204" customFormat="1" ht="47.25">
      <c r="A1033" s="176" t="s">
        <v>1533</v>
      </c>
      <c r="B1033" s="176" t="s">
        <v>1534</v>
      </c>
      <c r="C1033" s="19" t="s">
        <v>1355</v>
      </c>
      <c r="D1033" s="177">
        <v>68.41301</v>
      </c>
      <c r="E1033" s="177">
        <v>68.41301</v>
      </c>
      <c r="F1033" s="207" t="s">
        <v>1532</v>
      </c>
    </row>
    <row r="1034" spans="1:6" s="204" customFormat="1" ht="47.25">
      <c r="A1034" s="176" t="s">
        <v>1535</v>
      </c>
      <c r="B1034" s="176" t="s">
        <v>1536</v>
      </c>
      <c r="C1034" s="19" t="s">
        <v>1355</v>
      </c>
      <c r="D1034" s="177">
        <v>58.720399999999998</v>
      </c>
      <c r="E1034" s="177">
        <v>58.720399999999998</v>
      </c>
      <c r="F1034" s="207" t="s">
        <v>1532</v>
      </c>
    </row>
    <row r="1035" spans="1:6" s="204" customFormat="1" ht="47.25">
      <c r="A1035" s="176" t="s">
        <v>1537</v>
      </c>
      <c r="B1035" s="176" t="s">
        <v>1538</v>
      </c>
      <c r="C1035" s="19" t="s">
        <v>1355</v>
      </c>
      <c r="D1035" s="177">
        <v>55.134180000000001</v>
      </c>
      <c r="E1035" s="177">
        <v>55.134180000000001</v>
      </c>
      <c r="F1035" s="207" t="s">
        <v>1532</v>
      </c>
    </row>
    <row r="1036" spans="1:6" s="204" customFormat="1" ht="47.25">
      <c r="A1036" s="176" t="s">
        <v>1539</v>
      </c>
      <c r="B1036" s="176" t="s">
        <v>1540</v>
      </c>
      <c r="C1036" s="19" t="s">
        <v>1355</v>
      </c>
      <c r="D1036" s="177">
        <v>58.081240000000008</v>
      </c>
      <c r="E1036" s="177">
        <v>58.081240000000008</v>
      </c>
      <c r="F1036" s="207" t="s">
        <v>1532</v>
      </c>
    </row>
    <row r="1037" spans="1:6" s="204" customFormat="1" ht="47.25">
      <c r="A1037" s="176" t="s">
        <v>1541</v>
      </c>
      <c r="B1037" s="176" t="s">
        <v>1542</v>
      </c>
      <c r="C1037" s="19" t="s">
        <v>1355</v>
      </c>
      <c r="D1037" s="177">
        <v>55.599229999999999</v>
      </c>
      <c r="E1037" s="177">
        <v>55.599229999999999</v>
      </c>
      <c r="F1037" s="207" t="s">
        <v>1532</v>
      </c>
    </row>
    <row r="1038" spans="1:6" s="204" customFormat="1" ht="47.25">
      <c r="A1038" s="176" t="s">
        <v>1543</v>
      </c>
      <c r="B1038" s="176" t="s">
        <v>1544</v>
      </c>
      <c r="C1038" s="19" t="s">
        <v>1355</v>
      </c>
      <c r="D1038" s="177">
        <v>55.018070000000002</v>
      </c>
      <c r="E1038" s="177">
        <v>55.018070000000002</v>
      </c>
      <c r="F1038" s="207" t="s">
        <v>1532</v>
      </c>
    </row>
    <row r="1039" spans="1:6" s="204" customFormat="1" ht="47.25">
      <c r="A1039" s="176" t="s">
        <v>1545</v>
      </c>
      <c r="B1039" s="176" t="s">
        <v>1546</v>
      </c>
      <c r="C1039" s="19" t="s">
        <v>1355</v>
      </c>
      <c r="D1039" s="177">
        <v>58.26605</v>
      </c>
      <c r="E1039" s="177">
        <v>58.26605</v>
      </c>
      <c r="F1039" s="207" t="s">
        <v>1532</v>
      </c>
    </row>
    <row r="1040" spans="1:6" s="204" customFormat="1" ht="47.25">
      <c r="A1040" s="176" t="s">
        <v>1547</v>
      </c>
      <c r="B1040" s="176" t="s">
        <v>1548</v>
      </c>
      <c r="C1040" s="19" t="s">
        <v>1355</v>
      </c>
      <c r="D1040" s="177">
        <v>57.978020000000001</v>
      </c>
      <c r="E1040" s="177">
        <v>57.978020000000001</v>
      </c>
      <c r="F1040" s="207" t="s">
        <v>1532</v>
      </c>
    </row>
    <row r="1041" spans="1:6" s="204" customFormat="1" ht="47.25">
      <c r="A1041" s="176" t="s">
        <v>1549</v>
      </c>
      <c r="B1041" s="176" t="s">
        <v>1550</v>
      </c>
      <c r="C1041" s="19" t="s">
        <v>1355</v>
      </c>
      <c r="D1041" s="177">
        <v>64.932549999999992</v>
      </c>
      <c r="E1041" s="177">
        <v>64.932549999999992</v>
      </c>
      <c r="F1041" s="207" t="s">
        <v>1532</v>
      </c>
    </row>
    <row r="1042" spans="1:6" s="204" customFormat="1" ht="47.25">
      <c r="A1042" s="176" t="s">
        <v>1551</v>
      </c>
      <c r="B1042" s="176" t="s">
        <v>1552</v>
      </c>
      <c r="C1042" s="19" t="s">
        <v>1355</v>
      </c>
      <c r="D1042" s="177">
        <v>58.26605</v>
      </c>
      <c r="E1042" s="177">
        <v>58.26605</v>
      </c>
      <c r="F1042" s="207" t="s">
        <v>1532</v>
      </c>
    </row>
    <row r="1043" spans="1:6" s="204" customFormat="1" ht="47.25">
      <c r="A1043" s="176" t="s">
        <v>1553</v>
      </c>
      <c r="B1043" s="176" t="s">
        <v>1554</v>
      </c>
      <c r="C1043" s="19" t="s">
        <v>1355</v>
      </c>
      <c r="D1043" s="177">
        <v>58.346519999999998</v>
      </c>
      <c r="E1043" s="177">
        <v>58.346519999999998</v>
      </c>
      <c r="F1043" s="207" t="s">
        <v>1532</v>
      </c>
    </row>
    <row r="1044" spans="1:6" s="204" customFormat="1" ht="47.25">
      <c r="A1044" s="176" t="s">
        <v>1555</v>
      </c>
      <c r="B1044" s="176" t="s">
        <v>1556</v>
      </c>
      <c r="C1044" s="19" t="s">
        <v>1355</v>
      </c>
      <c r="D1044" s="177">
        <v>58.323659999999997</v>
      </c>
      <c r="E1044" s="177">
        <v>58.323659999999997</v>
      </c>
      <c r="F1044" s="207" t="s">
        <v>1532</v>
      </c>
    </row>
    <row r="1045" spans="1:6" s="204" customFormat="1" ht="47.25">
      <c r="A1045" s="176" t="s">
        <v>1557</v>
      </c>
      <c r="B1045" s="176" t="s">
        <v>1558</v>
      </c>
      <c r="C1045" s="19" t="s">
        <v>1355</v>
      </c>
      <c r="D1045" s="177">
        <v>73.415779999999998</v>
      </c>
      <c r="E1045" s="177">
        <v>73.415779999999998</v>
      </c>
      <c r="F1045" s="207" t="s">
        <v>1532</v>
      </c>
    </row>
    <row r="1046" spans="1:6" s="204" customFormat="1" ht="47.25">
      <c r="A1046" s="176" t="s">
        <v>1559</v>
      </c>
      <c r="B1046" s="176" t="s">
        <v>1560</v>
      </c>
      <c r="C1046" s="19" t="s">
        <v>1355</v>
      </c>
      <c r="D1046" s="177">
        <v>58.720560000000006</v>
      </c>
      <c r="E1046" s="177">
        <v>58.720560000000006</v>
      </c>
      <c r="F1046" s="207" t="s">
        <v>1532</v>
      </c>
    </row>
    <row r="1047" spans="1:6" s="204" customFormat="1" ht="47.25">
      <c r="A1047" s="176" t="s">
        <v>1561</v>
      </c>
      <c r="B1047" s="176" t="s">
        <v>1562</v>
      </c>
      <c r="C1047" s="19" t="s">
        <v>1355</v>
      </c>
      <c r="D1047" s="177">
        <v>80.958910000000003</v>
      </c>
      <c r="E1047" s="177">
        <v>80.958910000000003</v>
      </c>
      <c r="F1047" s="207" t="s">
        <v>1532</v>
      </c>
    </row>
    <row r="1048" spans="1:6" s="204" customFormat="1" ht="47.25">
      <c r="A1048" s="176" t="s">
        <v>1563</v>
      </c>
      <c r="B1048" s="176" t="s">
        <v>1564</v>
      </c>
      <c r="C1048" s="19" t="s">
        <v>1355</v>
      </c>
      <c r="D1048" s="177">
        <v>67.620329999999996</v>
      </c>
      <c r="E1048" s="177">
        <v>67.620329999999996</v>
      </c>
      <c r="F1048" s="207" t="s">
        <v>1532</v>
      </c>
    </row>
    <row r="1049" spans="1:6" s="204" customFormat="1" ht="47.25">
      <c r="A1049" s="176" t="s">
        <v>1565</v>
      </c>
      <c r="B1049" s="176" t="s">
        <v>1566</v>
      </c>
      <c r="C1049" s="19" t="s">
        <v>1355</v>
      </c>
      <c r="D1049" s="177">
        <v>64.432900000000004</v>
      </c>
      <c r="E1049" s="177">
        <v>64.432900000000004</v>
      </c>
      <c r="F1049" s="207" t="s">
        <v>1532</v>
      </c>
    </row>
    <row r="1050" spans="1:6" s="204" customFormat="1" ht="47.25">
      <c r="A1050" s="176" t="s">
        <v>1567</v>
      </c>
      <c r="B1050" s="176" t="s">
        <v>1568</v>
      </c>
      <c r="C1050" s="19" t="s">
        <v>1355</v>
      </c>
      <c r="D1050" s="177">
        <v>57.909440000000004</v>
      </c>
      <c r="E1050" s="177">
        <v>57.909440000000004</v>
      </c>
      <c r="F1050" s="207" t="s">
        <v>1532</v>
      </c>
    </row>
    <row r="1051" spans="1:6" s="204" customFormat="1" ht="47.25">
      <c r="A1051" s="176" t="s">
        <v>1569</v>
      </c>
      <c r="B1051" s="176" t="s">
        <v>1570</v>
      </c>
      <c r="C1051" s="19" t="s">
        <v>1355</v>
      </c>
      <c r="D1051" s="177">
        <v>47.879950000000001</v>
      </c>
      <c r="E1051" s="177">
        <v>47.879950000000001</v>
      </c>
      <c r="F1051" s="207" t="s">
        <v>1532</v>
      </c>
    </row>
    <row r="1052" spans="1:6" s="204" customFormat="1" ht="47.25">
      <c r="A1052" s="176" t="s">
        <v>1571</v>
      </c>
      <c r="B1052" s="176" t="s">
        <v>1572</v>
      </c>
      <c r="C1052" s="19" t="s">
        <v>1355</v>
      </c>
      <c r="D1052" s="177">
        <v>58.205489999999998</v>
      </c>
      <c r="E1052" s="177">
        <v>58.205489999999998</v>
      </c>
      <c r="F1052" s="207" t="s">
        <v>1532</v>
      </c>
    </row>
    <row r="1053" spans="1:6" s="204" customFormat="1" ht="47.25">
      <c r="A1053" s="176" t="s">
        <v>1573</v>
      </c>
      <c r="B1053" s="176" t="s">
        <v>1574</v>
      </c>
      <c r="C1053" s="19" t="s">
        <v>1355</v>
      </c>
      <c r="D1053" s="177">
        <v>67.396740000000008</v>
      </c>
      <c r="E1053" s="177">
        <v>67.396740000000008</v>
      </c>
      <c r="F1053" s="207" t="s">
        <v>1532</v>
      </c>
    </row>
    <row r="1054" spans="1:6" s="204" customFormat="1" ht="47.25">
      <c r="A1054" s="176" t="s">
        <v>1575</v>
      </c>
      <c r="B1054" s="176" t="s">
        <v>1576</v>
      </c>
      <c r="C1054" s="19" t="s">
        <v>1355</v>
      </c>
      <c r="D1054" s="177">
        <v>55.757700000000007</v>
      </c>
      <c r="E1054" s="177">
        <v>55.757700000000007</v>
      </c>
      <c r="F1054" s="207" t="s">
        <v>1532</v>
      </c>
    </row>
    <row r="1055" spans="1:6" s="204" customFormat="1" ht="47.25">
      <c r="A1055" s="176" t="s">
        <v>1577</v>
      </c>
      <c r="B1055" s="176" t="s">
        <v>1578</v>
      </c>
      <c r="C1055" s="19" t="s">
        <v>1355</v>
      </c>
      <c r="D1055" s="177">
        <v>47.911720000000003</v>
      </c>
      <c r="E1055" s="177">
        <v>47.911720000000003</v>
      </c>
      <c r="F1055" s="207" t="s">
        <v>1532</v>
      </c>
    </row>
    <row r="1056" spans="1:6" s="204" customFormat="1" ht="47.25">
      <c r="A1056" s="176" t="s">
        <v>1579</v>
      </c>
      <c r="B1056" s="176" t="s">
        <v>1580</v>
      </c>
      <c r="C1056" s="19" t="s">
        <v>1355</v>
      </c>
      <c r="D1056" s="177">
        <v>51.629289999999997</v>
      </c>
      <c r="E1056" s="177">
        <v>51.629289999999997</v>
      </c>
      <c r="F1056" s="207" t="s">
        <v>1532</v>
      </c>
    </row>
    <row r="1057" spans="1:6" s="204" customFormat="1" ht="47.25">
      <c r="A1057" s="176" t="s">
        <v>1581</v>
      </c>
      <c r="B1057" s="176" t="s">
        <v>1582</v>
      </c>
      <c r="C1057" s="19" t="s">
        <v>1355</v>
      </c>
      <c r="D1057" s="177">
        <v>54.667470000000002</v>
      </c>
      <c r="E1057" s="177">
        <v>54.667470000000002</v>
      </c>
      <c r="F1057" s="207" t="s">
        <v>1532</v>
      </c>
    </row>
    <row r="1058" spans="1:6" s="204" customFormat="1" ht="47.25">
      <c r="A1058" s="176" t="s">
        <v>1583</v>
      </c>
      <c r="B1058" s="176" t="s">
        <v>1584</v>
      </c>
      <c r="C1058" s="19" t="s">
        <v>1355</v>
      </c>
      <c r="D1058" s="177">
        <v>51.529519999999998</v>
      </c>
      <c r="E1058" s="177">
        <v>51.529519999999998</v>
      </c>
      <c r="F1058" s="207" t="s">
        <v>1532</v>
      </c>
    </row>
    <row r="1059" spans="1:6" s="204" customFormat="1" ht="47.25">
      <c r="A1059" s="176" t="s">
        <v>1585</v>
      </c>
      <c r="B1059" s="176" t="s">
        <v>1586</v>
      </c>
      <c r="C1059" s="19" t="s">
        <v>1355</v>
      </c>
      <c r="D1059" s="177">
        <v>52.859269999999995</v>
      </c>
      <c r="E1059" s="177">
        <v>52.859269999999995</v>
      </c>
      <c r="F1059" s="207" t="s">
        <v>1532</v>
      </c>
    </row>
    <row r="1060" spans="1:6" s="204" customFormat="1" ht="47.25">
      <c r="A1060" s="176" t="s">
        <v>1587</v>
      </c>
      <c r="B1060" s="176" t="s">
        <v>1588</v>
      </c>
      <c r="C1060" s="19" t="s">
        <v>1355</v>
      </c>
      <c r="D1060" s="177">
        <v>70.752960000000002</v>
      </c>
      <c r="E1060" s="177">
        <v>70.752960000000002</v>
      </c>
      <c r="F1060" s="207" t="s">
        <v>1532</v>
      </c>
    </row>
    <row r="1061" spans="1:6" s="204" customFormat="1" ht="47.25">
      <c r="A1061" s="176" t="s">
        <v>1589</v>
      </c>
      <c r="B1061" s="176" t="s">
        <v>1590</v>
      </c>
      <c r="C1061" s="19" t="s">
        <v>1355</v>
      </c>
      <c r="D1061" s="177">
        <v>55.283760000000001</v>
      </c>
      <c r="E1061" s="177">
        <v>55.283760000000001</v>
      </c>
      <c r="F1061" s="207" t="s">
        <v>1532</v>
      </c>
    </row>
    <row r="1062" spans="1:6" s="204" customFormat="1" ht="47.25">
      <c r="A1062" s="176" t="s">
        <v>1591</v>
      </c>
      <c r="B1062" s="176" t="s">
        <v>1592</v>
      </c>
      <c r="C1062" s="19" t="s">
        <v>1355</v>
      </c>
      <c r="D1062" s="177">
        <v>66.985479999999995</v>
      </c>
      <c r="E1062" s="177">
        <v>66.985479999999995</v>
      </c>
      <c r="F1062" s="207" t="s">
        <v>1532</v>
      </c>
    </row>
    <row r="1063" spans="1:6" s="204" customFormat="1" ht="47.25">
      <c r="A1063" s="176" t="s">
        <v>1593</v>
      </c>
      <c r="B1063" s="176" t="s">
        <v>1594</v>
      </c>
      <c r="C1063" s="19" t="s">
        <v>1355</v>
      </c>
      <c r="D1063" s="177">
        <v>63.053700000000006</v>
      </c>
      <c r="E1063" s="177">
        <v>63.053700000000006</v>
      </c>
      <c r="F1063" s="207" t="s">
        <v>1532</v>
      </c>
    </row>
    <row r="1064" spans="1:6" s="204" customFormat="1" ht="47.25">
      <c r="A1064" s="176" t="s">
        <v>1595</v>
      </c>
      <c r="B1064" s="176" t="s">
        <v>1596</v>
      </c>
      <c r="C1064" s="19" t="s">
        <v>1355</v>
      </c>
      <c r="D1064" s="177">
        <v>55.820140000000002</v>
      </c>
      <c r="E1064" s="177">
        <v>55.820140000000002</v>
      </c>
      <c r="F1064" s="207" t="s">
        <v>1532</v>
      </c>
    </row>
    <row r="1065" spans="1:6" s="204" customFormat="1" ht="47.25">
      <c r="A1065" s="176" t="s">
        <v>1597</v>
      </c>
      <c r="B1065" s="176" t="s">
        <v>1598</v>
      </c>
      <c r="C1065" s="19" t="s">
        <v>1355</v>
      </c>
      <c r="D1065" s="177">
        <v>64.889200000000002</v>
      </c>
      <c r="E1065" s="177">
        <v>64.889200000000002</v>
      </c>
      <c r="F1065" s="207" t="s">
        <v>1532</v>
      </c>
    </row>
    <row r="1066" spans="1:6" s="204" customFormat="1" ht="47.25">
      <c r="A1066" s="176" t="s">
        <v>1599</v>
      </c>
      <c r="B1066" s="176" t="s">
        <v>1600</v>
      </c>
      <c r="C1066" s="19" t="s">
        <v>1355</v>
      </c>
      <c r="D1066" s="177">
        <v>64.903379999999999</v>
      </c>
      <c r="E1066" s="177">
        <v>64.903379999999999</v>
      </c>
      <c r="F1066" s="207" t="s">
        <v>1532</v>
      </c>
    </row>
    <row r="1067" spans="1:6" s="204" customFormat="1" ht="47.25">
      <c r="A1067" s="176" t="s">
        <v>1601</v>
      </c>
      <c r="B1067" s="176" t="s">
        <v>1602</v>
      </c>
      <c r="C1067" s="19" t="s">
        <v>1355</v>
      </c>
      <c r="D1067" s="177">
        <v>63.285829999999997</v>
      </c>
      <c r="E1067" s="177">
        <v>63.285829999999997</v>
      </c>
      <c r="F1067" s="207" t="s">
        <v>1532</v>
      </c>
    </row>
    <row r="1068" spans="1:6" s="204" customFormat="1" ht="47.25">
      <c r="A1068" s="176" t="s">
        <v>1603</v>
      </c>
      <c r="B1068" s="176" t="s">
        <v>1604</v>
      </c>
      <c r="C1068" s="19" t="s">
        <v>1355</v>
      </c>
      <c r="D1068" s="177">
        <v>55.666119999999992</v>
      </c>
      <c r="E1068" s="177">
        <v>55.666119999999992</v>
      </c>
      <c r="F1068" s="207" t="s">
        <v>1532</v>
      </c>
    </row>
    <row r="1069" spans="1:6" s="204" customFormat="1" ht="47.25">
      <c r="A1069" s="176" t="s">
        <v>1605</v>
      </c>
      <c r="B1069" s="176" t="s">
        <v>1606</v>
      </c>
      <c r="C1069" s="19" t="s">
        <v>1355</v>
      </c>
      <c r="D1069" s="177">
        <v>97.850999999999999</v>
      </c>
      <c r="E1069" s="177">
        <v>97.850999999999999</v>
      </c>
      <c r="F1069" s="207" t="s">
        <v>1532</v>
      </c>
    </row>
    <row r="1070" spans="1:6" s="204" customFormat="1" ht="47.25">
      <c r="A1070" s="176" t="s">
        <v>1607</v>
      </c>
      <c r="B1070" s="176" t="s">
        <v>1608</v>
      </c>
      <c r="C1070" s="19" t="s">
        <v>1355</v>
      </c>
      <c r="D1070" s="177">
        <v>81.439800000000005</v>
      </c>
      <c r="E1070" s="177">
        <v>81.439800000000005</v>
      </c>
      <c r="F1070" s="207" t="s">
        <v>1532</v>
      </c>
    </row>
    <row r="1071" spans="1:6" s="204" customFormat="1" ht="63">
      <c r="A1071" s="72" t="s">
        <v>1609</v>
      </c>
      <c r="B1071" s="72" t="s">
        <v>1610</v>
      </c>
      <c r="C1071" s="19" t="s">
        <v>1611</v>
      </c>
      <c r="D1071" s="199">
        <f>44.95482+1121.799</f>
        <v>1166.7538199999999</v>
      </c>
      <c r="E1071" s="199">
        <f>44.95482+1121.799</f>
        <v>1166.7538199999999</v>
      </c>
      <c r="F1071" s="147" t="s">
        <v>1612</v>
      </c>
    </row>
    <row r="1072" spans="1:6" s="204" customFormat="1" ht="63">
      <c r="A1072" s="72" t="s">
        <v>1613</v>
      </c>
      <c r="B1072" s="72" t="s">
        <v>1614</v>
      </c>
      <c r="C1072" s="19" t="s">
        <v>1611</v>
      </c>
      <c r="D1072" s="199">
        <f>28.38137+223.312</f>
        <v>251.69337000000002</v>
      </c>
      <c r="E1072" s="199">
        <f>28.38137+223.312</f>
        <v>251.69337000000002</v>
      </c>
      <c r="F1072" s="147" t="s">
        <v>1612</v>
      </c>
    </row>
    <row r="1073" spans="1:6" s="204" customFormat="1" ht="78.75">
      <c r="A1073" s="72" t="s">
        <v>1615</v>
      </c>
      <c r="B1073" s="72" t="s">
        <v>1616</v>
      </c>
      <c r="C1073" s="19" t="s">
        <v>1611</v>
      </c>
      <c r="D1073" s="199">
        <v>40.014000000000003</v>
      </c>
      <c r="E1073" s="199">
        <v>40.014000000000003</v>
      </c>
      <c r="F1073" s="147" t="s">
        <v>1612</v>
      </c>
    </row>
    <row r="1074" spans="1:6" s="204" customFormat="1" ht="31.5">
      <c r="A1074" s="165" t="s">
        <v>1617</v>
      </c>
      <c r="B1074" s="165" t="s">
        <v>1618</v>
      </c>
      <c r="C1074" s="19" t="s">
        <v>1619</v>
      </c>
      <c r="D1074" s="199">
        <v>412.68359999999996</v>
      </c>
      <c r="E1074" s="199">
        <v>412.68359999999996</v>
      </c>
      <c r="F1074" s="198" t="s">
        <v>573</v>
      </c>
    </row>
    <row r="1075" spans="1:6" s="204" customFormat="1" ht="31.5">
      <c r="A1075" s="165" t="s">
        <v>1620</v>
      </c>
      <c r="B1075" s="165" t="s">
        <v>1621</v>
      </c>
      <c r="C1075" s="19" t="s">
        <v>1619</v>
      </c>
      <c r="D1075" s="199">
        <v>269.22206</v>
      </c>
      <c r="E1075" s="199">
        <v>269.22206</v>
      </c>
      <c r="F1075" s="145" t="s">
        <v>1622</v>
      </c>
    </row>
    <row r="1076" spans="1:6" s="204" customFormat="1" ht="31.5">
      <c r="A1076" s="165" t="s">
        <v>1623</v>
      </c>
      <c r="B1076" s="165" t="s">
        <v>1624</v>
      </c>
      <c r="C1076" s="19" t="s">
        <v>1619</v>
      </c>
      <c r="D1076" s="199">
        <f>404.47964+50</f>
        <v>454.47964000000002</v>
      </c>
      <c r="E1076" s="199">
        <f>404.47964+50</f>
        <v>454.47964000000002</v>
      </c>
      <c r="F1076" s="198" t="s">
        <v>1625</v>
      </c>
    </row>
    <row r="1077" spans="1:6" s="204" customFormat="1" ht="31.5">
      <c r="A1077" s="165" t="s">
        <v>1626</v>
      </c>
      <c r="B1077" s="165" t="s">
        <v>1627</v>
      </c>
      <c r="C1077" s="19" t="s">
        <v>1619</v>
      </c>
      <c r="D1077" s="199">
        <v>767.18281999999999</v>
      </c>
      <c r="E1077" s="199">
        <v>767.18281999999999</v>
      </c>
      <c r="F1077" s="198" t="s">
        <v>1628</v>
      </c>
    </row>
    <row r="1078" spans="1:6" s="204" customFormat="1" ht="31.5">
      <c r="A1078" s="13" t="s">
        <v>1629</v>
      </c>
      <c r="B1078" s="13" t="s">
        <v>1630</v>
      </c>
      <c r="C1078" s="19" t="s">
        <v>1619</v>
      </c>
      <c r="D1078" s="199">
        <f>525.04578+50</f>
        <v>575.04578000000004</v>
      </c>
      <c r="E1078" s="199">
        <f>525.04578+50</f>
        <v>575.04578000000004</v>
      </c>
      <c r="F1078" s="151" t="s">
        <v>1631</v>
      </c>
    </row>
    <row r="1079" spans="1:6" s="204" customFormat="1" ht="31.5">
      <c r="A1079" s="180" t="s">
        <v>1632</v>
      </c>
      <c r="B1079" s="181" t="s">
        <v>1633</v>
      </c>
      <c r="C1079" s="19" t="s">
        <v>1619</v>
      </c>
      <c r="D1079" s="199">
        <v>775.28276000000005</v>
      </c>
      <c r="E1079" s="199">
        <v>775.28276000000005</v>
      </c>
      <c r="F1079" s="151" t="s">
        <v>1634</v>
      </c>
    </row>
    <row r="1080" spans="1:6" s="204" customFormat="1" ht="31.5">
      <c r="A1080" s="180" t="s">
        <v>1635</v>
      </c>
      <c r="B1080" s="181" t="s">
        <v>1636</v>
      </c>
      <c r="C1080" s="19" t="s">
        <v>1619</v>
      </c>
      <c r="D1080" s="199">
        <v>380.89837999999997</v>
      </c>
      <c r="E1080" s="199">
        <v>380.89837999999997</v>
      </c>
      <c r="F1080" s="145" t="s">
        <v>1637</v>
      </c>
    </row>
    <row r="1081" spans="1:6" s="204" customFormat="1" ht="31.5">
      <c r="A1081" s="181" t="s">
        <v>1638</v>
      </c>
      <c r="B1081" s="181" t="s">
        <v>1639</v>
      </c>
      <c r="C1081" s="19" t="s">
        <v>1619</v>
      </c>
      <c r="D1081" s="199">
        <v>281.26008000000002</v>
      </c>
      <c r="E1081" s="199">
        <v>281.26008000000002</v>
      </c>
      <c r="F1081" s="198" t="s">
        <v>1640</v>
      </c>
    </row>
    <row r="1082" spans="1:6" s="204" customFormat="1" ht="31.5">
      <c r="A1082" s="165" t="s">
        <v>1641</v>
      </c>
      <c r="B1082" s="165" t="s">
        <v>1642</v>
      </c>
      <c r="C1082" s="19" t="s">
        <v>1619</v>
      </c>
      <c r="D1082" s="199">
        <v>587.19455000000005</v>
      </c>
      <c r="E1082" s="199">
        <v>587.19455000000005</v>
      </c>
      <c r="F1082" s="198" t="s">
        <v>1126</v>
      </c>
    </row>
    <row r="1083" spans="1:6" s="204" customFormat="1">
      <c r="A1083" s="182" t="s">
        <v>1643</v>
      </c>
      <c r="B1083" s="182" t="s">
        <v>1644</v>
      </c>
      <c r="C1083" s="19" t="s">
        <v>1619</v>
      </c>
      <c r="D1083" s="199">
        <f>301.8322+50</f>
        <v>351.8322</v>
      </c>
      <c r="E1083" s="199">
        <f>301.8322+50</f>
        <v>351.8322</v>
      </c>
      <c r="F1083" s="198" t="s">
        <v>1645</v>
      </c>
    </row>
    <row r="1084" spans="1:6" s="204" customFormat="1" ht="31.5">
      <c r="A1084" s="182" t="s">
        <v>1646</v>
      </c>
      <c r="B1084" s="182" t="s">
        <v>1647</v>
      </c>
      <c r="C1084" s="19" t="s">
        <v>1619</v>
      </c>
      <c r="D1084" s="199">
        <v>381.90519999999998</v>
      </c>
      <c r="E1084" s="199">
        <v>381.90519999999998</v>
      </c>
      <c r="F1084" s="198" t="s">
        <v>1648</v>
      </c>
    </row>
    <row r="1085" spans="1:6" s="204" customFormat="1" ht="31.5">
      <c r="A1085" s="182" t="s">
        <v>1649</v>
      </c>
      <c r="B1085" s="182" t="s">
        <v>1650</v>
      </c>
      <c r="C1085" s="19" t="s">
        <v>1619</v>
      </c>
      <c r="D1085" s="199">
        <v>488.31614999999999</v>
      </c>
      <c r="E1085" s="199">
        <v>488.31614999999999</v>
      </c>
      <c r="F1085" s="198" t="s">
        <v>1126</v>
      </c>
    </row>
    <row r="1086" spans="1:6" s="204" customFormat="1">
      <c r="A1086" s="182" t="s">
        <v>1651</v>
      </c>
      <c r="B1086" s="182" t="s">
        <v>1652</v>
      </c>
      <c r="C1086" s="19" t="s">
        <v>1619</v>
      </c>
      <c r="D1086" s="199">
        <f>429.85505+19.347</f>
        <v>449.20204999999999</v>
      </c>
      <c r="E1086" s="199">
        <f>429.85505+19.347</f>
        <v>449.20204999999999</v>
      </c>
      <c r="F1086" s="198" t="s">
        <v>1645</v>
      </c>
    </row>
    <row r="1087" spans="1:6" s="204" customFormat="1">
      <c r="A1087" s="182" t="s">
        <v>1653</v>
      </c>
      <c r="B1087" s="182" t="s">
        <v>1654</v>
      </c>
      <c r="C1087" s="19" t="s">
        <v>1619</v>
      </c>
      <c r="D1087" s="199">
        <v>255.55673999999999</v>
      </c>
      <c r="E1087" s="199">
        <v>255.55673999999999</v>
      </c>
      <c r="F1087" s="147" t="s">
        <v>1655</v>
      </c>
    </row>
    <row r="1088" spans="1:6" s="204" customFormat="1" ht="31.5">
      <c r="A1088" s="183" t="s">
        <v>1656</v>
      </c>
      <c r="B1088" s="183" t="s">
        <v>1657</v>
      </c>
      <c r="C1088" s="19" t="s">
        <v>1619</v>
      </c>
      <c r="D1088" s="199">
        <v>918.95010000000002</v>
      </c>
      <c r="E1088" s="199">
        <v>918.95010000000002</v>
      </c>
      <c r="F1088" s="148" t="s">
        <v>1658</v>
      </c>
    </row>
    <row r="1089" spans="1:6" s="204" customFormat="1" ht="31.5">
      <c r="A1089" s="183" t="s">
        <v>1659</v>
      </c>
      <c r="B1089" s="183" t="s">
        <v>1660</v>
      </c>
      <c r="C1089" s="19" t="s">
        <v>1619</v>
      </c>
      <c r="D1089" s="199">
        <v>566.95339999999999</v>
      </c>
      <c r="E1089" s="199">
        <v>566.95339999999999</v>
      </c>
      <c r="F1089" s="148" t="s">
        <v>1661</v>
      </c>
    </row>
    <row r="1090" spans="1:6" s="204" customFormat="1">
      <c r="A1090" s="13" t="s">
        <v>1662</v>
      </c>
      <c r="B1090" s="13" t="s">
        <v>1663</v>
      </c>
      <c r="C1090" s="19" t="s">
        <v>1619</v>
      </c>
      <c r="D1090" s="199">
        <v>889.19451000000004</v>
      </c>
      <c r="E1090" s="199">
        <v>889.19451000000004</v>
      </c>
      <c r="F1090" s="149" t="s">
        <v>60</v>
      </c>
    </row>
    <row r="1091" spans="1:6" s="204" customFormat="1">
      <c r="A1091" s="182" t="s">
        <v>1664</v>
      </c>
      <c r="B1091" s="182" t="s">
        <v>1665</v>
      </c>
      <c r="C1091" s="19" t="s">
        <v>1619</v>
      </c>
      <c r="D1091" s="199">
        <v>688.57574999999997</v>
      </c>
      <c r="E1091" s="199">
        <v>688.57574999999997</v>
      </c>
      <c r="F1091" s="149" t="s">
        <v>60</v>
      </c>
    </row>
    <row r="1092" spans="1:6" s="204" customFormat="1" ht="31.5">
      <c r="A1092" s="165" t="s">
        <v>1666</v>
      </c>
      <c r="B1092" s="165" t="s">
        <v>1667</v>
      </c>
      <c r="C1092" s="19" t="s">
        <v>1619</v>
      </c>
      <c r="D1092" s="199">
        <v>346.04669999999999</v>
      </c>
      <c r="E1092" s="199">
        <v>346.04669999999999</v>
      </c>
      <c r="F1092" s="145" t="s">
        <v>23</v>
      </c>
    </row>
    <row r="1093" spans="1:6" s="204" customFormat="1" ht="31.5">
      <c r="A1093" s="165" t="s">
        <v>1668</v>
      </c>
      <c r="B1093" s="165" t="s">
        <v>1669</v>
      </c>
      <c r="C1093" s="19" t="s">
        <v>1619</v>
      </c>
      <c r="D1093" s="199">
        <v>536.00319999999999</v>
      </c>
      <c r="E1093" s="199">
        <v>536.00319999999999</v>
      </c>
      <c r="F1093" s="198" t="s">
        <v>1126</v>
      </c>
    </row>
    <row r="1094" spans="1:6" s="204" customFormat="1" ht="31.5">
      <c r="A1094" s="182" t="s">
        <v>1670</v>
      </c>
      <c r="B1094" s="182" t="s">
        <v>1671</v>
      </c>
      <c r="C1094" s="19" t="s">
        <v>1619</v>
      </c>
      <c r="D1094" s="199">
        <v>507.66320000000002</v>
      </c>
      <c r="E1094" s="199">
        <v>507.66320000000002</v>
      </c>
      <c r="F1094" s="198" t="s">
        <v>1126</v>
      </c>
    </row>
    <row r="1095" spans="1:6" s="204" customFormat="1">
      <c r="A1095" s="4" t="s">
        <v>1672</v>
      </c>
      <c r="B1095" s="4" t="s">
        <v>1673</v>
      </c>
      <c r="C1095" s="19" t="s">
        <v>1619</v>
      </c>
      <c r="D1095" s="199">
        <v>335.65909000000005</v>
      </c>
      <c r="E1095" s="199">
        <v>335.65909000000005</v>
      </c>
      <c r="F1095" s="198" t="s">
        <v>1628</v>
      </c>
    </row>
    <row r="1096" spans="1:6" s="204" customFormat="1" ht="31.5">
      <c r="A1096" s="4" t="s">
        <v>1674</v>
      </c>
      <c r="B1096" s="4" t="s">
        <v>1675</v>
      </c>
      <c r="C1096" s="19" t="s">
        <v>1619</v>
      </c>
      <c r="D1096" s="199">
        <v>318.08163000000002</v>
      </c>
      <c r="E1096" s="199">
        <v>318.08163000000002</v>
      </c>
      <c r="F1096" s="198" t="s">
        <v>1628</v>
      </c>
    </row>
    <row r="1097" spans="1:6" s="204" customFormat="1">
      <c r="A1097" s="182" t="s">
        <v>1676</v>
      </c>
      <c r="B1097" s="182" t="s">
        <v>1677</v>
      </c>
      <c r="C1097" s="19" t="s">
        <v>1619</v>
      </c>
      <c r="D1097" s="199">
        <v>316.38398999999998</v>
      </c>
      <c r="E1097" s="199">
        <v>316.38398999999998</v>
      </c>
      <c r="F1097" s="198" t="s">
        <v>1640</v>
      </c>
    </row>
    <row r="1098" spans="1:6" s="204" customFormat="1">
      <c r="A1098" s="182" t="s">
        <v>1678</v>
      </c>
      <c r="B1098" s="182" t="s">
        <v>1679</v>
      </c>
      <c r="C1098" s="19" t="s">
        <v>1619</v>
      </c>
      <c r="D1098" s="199">
        <v>279.69301000000002</v>
      </c>
      <c r="E1098" s="199">
        <v>279.69301000000002</v>
      </c>
      <c r="F1098" s="198" t="s">
        <v>1640</v>
      </c>
    </row>
    <row r="1099" spans="1:6" s="204" customFormat="1" ht="31.5">
      <c r="A1099" s="182" t="s">
        <v>1680</v>
      </c>
      <c r="B1099" s="182" t="s">
        <v>1681</v>
      </c>
      <c r="C1099" s="19" t="s">
        <v>1619</v>
      </c>
      <c r="D1099" s="199">
        <v>293.52377000000001</v>
      </c>
      <c r="E1099" s="199">
        <v>293.52377000000001</v>
      </c>
      <c r="F1099" s="145" t="s">
        <v>1682</v>
      </c>
    </row>
    <row r="1100" spans="1:6" s="204" customFormat="1">
      <c r="A1100" s="13" t="s">
        <v>1683</v>
      </c>
      <c r="B1100" s="13" t="s">
        <v>1684</v>
      </c>
      <c r="C1100" s="19" t="s">
        <v>1619</v>
      </c>
      <c r="D1100" s="199">
        <v>67.989000000000004</v>
      </c>
      <c r="E1100" s="199">
        <v>67.989000000000004</v>
      </c>
      <c r="F1100" s="145" t="s">
        <v>527</v>
      </c>
    </row>
    <row r="1101" spans="1:6" s="204" customFormat="1" ht="31.5">
      <c r="A1101" s="182" t="s">
        <v>1685</v>
      </c>
      <c r="B1101" s="182" t="s">
        <v>1686</v>
      </c>
      <c r="C1101" s="19" t="s">
        <v>1619</v>
      </c>
      <c r="D1101" s="199">
        <v>619.74129999999991</v>
      </c>
      <c r="E1101" s="199">
        <v>619.74129999999991</v>
      </c>
      <c r="F1101" s="145" t="s">
        <v>1687</v>
      </c>
    </row>
    <row r="1102" spans="1:6" s="204" customFormat="1">
      <c r="A1102" s="13" t="s">
        <v>1688</v>
      </c>
      <c r="B1102" s="13" t="s">
        <v>1689</v>
      </c>
      <c r="C1102" s="19" t="s">
        <v>1619</v>
      </c>
      <c r="D1102" s="199">
        <v>287.20817</v>
      </c>
      <c r="E1102" s="199">
        <v>287.20817</v>
      </c>
      <c r="F1102" s="145" t="s">
        <v>1682</v>
      </c>
    </row>
    <row r="1103" spans="1:6" s="204" customFormat="1" ht="31.5">
      <c r="A1103" s="4" t="s">
        <v>1690</v>
      </c>
      <c r="B1103" s="4" t="s">
        <v>1691</v>
      </c>
      <c r="C1103" s="19" t="s">
        <v>1619</v>
      </c>
      <c r="D1103" s="199">
        <v>194.98423</v>
      </c>
      <c r="E1103" s="199">
        <v>194.98423</v>
      </c>
      <c r="F1103" s="145" t="s">
        <v>1692</v>
      </c>
    </row>
    <row r="1104" spans="1:6" s="204" customFormat="1" ht="31.5">
      <c r="A1104" s="155" t="s">
        <v>1693</v>
      </c>
      <c r="B1104" s="155" t="s">
        <v>1694</v>
      </c>
      <c r="C1104" s="19" t="s">
        <v>1619</v>
      </c>
      <c r="D1104" s="199">
        <v>48.364359999999998</v>
      </c>
      <c r="E1104" s="199">
        <v>48.364359999999998</v>
      </c>
      <c r="F1104" s="198" t="s">
        <v>785</v>
      </c>
    </row>
    <row r="1105" spans="1:6" s="204" customFormat="1" ht="31.5">
      <c r="A1105" s="182" t="s">
        <v>1695</v>
      </c>
      <c r="B1105" s="182" t="s">
        <v>1696</v>
      </c>
      <c r="C1105" s="19" t="s">
        <v>1619</v>
      </c>
      <c r="D1105" s="199">
        <v>190.52020000000002</v>
      </c>
      <c r="E1105" s="199">
        <v>190.52020000000002</v>
      </c>
      <c r="F1105" s="145" t="s">
        <v>1692</v>
      </c>
    </row>
    <row r="1106" spans="1:6" s="204" customFormat="1" ht="31.5">
      <c r="A1106" s="4" t="s">
        <v>1697</v>
      </c>
      <c r="B1106" s="4" t="s">
        <v>1698</v>
      </c>
      <c r="C1106" s="19" t="s">
        <v>1619</v>
      </c>
      <c r="D1106" s="199">
        <v>222.08812</v>
      </c>
      <c r="E1106" s="199">
        <v>222.08812</v>
      </c>
      <c r="F1106" s="145" t="s">
        <v>1692</v>
      </c>
    </row>
    <row r="1107" spans="1:6" s="204" customFormat="1">
      <c r="A1107" s="13" t="s">
        <v>1699</v>
      </c>
      <c r="B1107" s="13" t="s">
        <v>1700</v>
      </c>
      <c r="C1107" s="19" t="s">
        <v>1619</v>
      </c>
      <c r="D1107" s="199">
        <v>48.944209999999998</v>
      </c>
      <c r="E1107" s="199">
        <v>48.944209999999998</v>
      </c>
      <c r="F1107" s="147" t="s">
        <v>1655</v>
      </c>
    </row>
    <row r="1108" spans="1:6" s="204" customFormat="1">
      <c r="A1108" s="182" t="s">
        <v>1701</v>
      </c>
      <c r="B1108" s="182" t="s">
        <v>1702</v>
      </c>
      <c r="C1108" s="19" t="s">
        <v>1619</v>
      </c>
      <c r="D1108" s="199">
        <v>295.62097</v>
      </c>
      <c r="E1108" s="199">
        <v>295.62097</v>
      </c>
      <c r="F1108" s="148" t="s">
        <v>23</v>
      </c>
    </row>
    <row r="1109" spans="1:6" s="204" customFormat="1">
      <c r="A1109" s="182" t="s">
        <v>1703</v>
      </c>
      <c r="B1109" s="182" t="s">
        <v>1704</v>
      </c>
      <c r="C1109" s="19" t="s">
        <v>1619</v>
      </c>
      <c r="D1109" s="199">
        <v>182.00399999999999</v>
      </c>
      <c r="E1109" s="199">
        <v>182.00399999999999</v>
      </c>
      <c r="F1109" s="150" t="s">
        <v>1661</v>
      </c>
    </row>
    <row r="1110" spans="1:6" s="204" customFormat="1" ht="31.5">
      <c r="A1110" s="13" t="s">
        <v>1705</v>
      </c>
      <c r="B1110" s="13" t="s">
        <v>1706</v>
      </c>
      <c r="C1110" s="19" t="s">
        <v>1619</v>
      </c>
      <c r="D1110" s="199">
        <v>226.61165000000003</v>
      </c>
      <c r="E1110" s="199">
        <v>226.61165000000003</v>
      </c>
      <c r="F1110" s="148" t="s">
        <v>23</v>
      </c>
    </row>
    <row r="1111" spans="1:6" s="204" customFormat="1" ht="31.5">
      <c r="A1111" s="13" t="s">
        <v>1707</v>
      </c>
      <c r="B1111" s="13" t="s">
        <v>1708</v>
      </c>
      <c r="C1111" s="19" t="s">
        <v>1619</v>
      </c>
      <c r="D1111" s="199">
        <v>419.46386999999999</v>
      </c>
      <c r="E1111" s="199">
        <v>419.46386999999999</v>
      </c>
      <c r="F1111" s="198" t="s">
        <v>1709</v>
      </c>
    </row>
    <row r="1112" spans="1:6" s="204" customFormat="1">
      <c r="A1112" s="183" t="s">
        <v>1710</v>
      </c>
      <c r="B1112" s="183" t="s">
        <v>1711</v>
      </c>
      <c r="C1112" s="19" t="s">
        <v>1619</v>
      </c>
      <c r="D1112" s="199">
        <v>585.88199999999995</v>
      </c>
      <c r="E1112" s="199">
        <v>585.88199999999995</v>
      </c>
      <c r="F1112" s="145" t="s">
        <v>1645</v>
      </c>
    </row>
    <row r="1113" spans="1:6" s="204" customFormat="1" ht="31.5">
      <c r="A1113" s="13" t="s">
        <v>1712</v>
      </c>
      <c r="B1113" s="13" t="s">
        <v>1713</v>
      </c>
      <c r="C1113" s="19" t="s">
        <v>1619</v>
      </c>
      <c r="D1113" s="199">
        <v>951.50453000000005</v>
      </c>
      <c r="E1113" s="199">
        <v>951.50453000000005</v>
      </c>
      <c r="F1113" s="151" t="s">
        <v>1634</v>
      </c>
    </row>
    <row r="1114" spans="1:6" s="204" customFormat="1" ht="47.25">
      <c r="A1114" s="13" t="s">
        <v>1714</v>
      </c>
      <c r="B1114" s="13" t="s">
        <v>1715</v>
      </c>
      <c r="C1114" s="19" t="s">
        <v>1619</v>
      </c>
      <c r="D1114" s="199">
        <v>373.98912999999999</v>
      </c>
      <c r="E1114" s="199">
        <v>373.98912999999999</v>
      </c>
      <c r="F1114" s="198" t="s">
        <v>1716</v>
      </c>
    </row>
    <row r="1115" spans="1:6" s="204" customFormat="1" ht="47.25">
      <c r="A1115" s="183" t="s">
        <v>1717</v>
      </c>
      <c r="B1115" s="183" t="s">
        <v>1718</v>
      </c>
      <c r="C1115" s="19" t="s">
        <v>1619</v>
      </c>
      <c r="D1115" s="199">
        <v>636.04396999999994</v>
      </c>
      <c r="E1115" s="199">
        <v>636.04396999999994</v>
      </c>
      <c r="F1115" s="198" t="s">
        <v>1716</v>
      </c>
    </row>
    <row r="1116" spans="1:6" s="204" customFormat="1">
      <c r="A1116" s="183" t="s">
        <v>1719</v>
      </c>
      <c r="B1116" s="183" t="s">
        <v>1720</v>
      </c>
      <c r="C1116" s="19" t="s">
        <v>1619</v>
      </c>
      <c r="D1116" s="199">
        <v>738.84053999999992</v>
      </c>
      <c r="E1116" s="199">
        <v>738.84053999999992</v>
      </c>
      <c r="F1116" s="198" t="s">
        <v>1721</v>
      </c>
    </row>
    <row r="1117" spans="1:6" s="204" customFormat="1" ht="31.5">
      <c r="A1117" s="4" t="s">
        <v>1722</v>
      </c>
      <c r="B1117" s="4" t="s">
        <v>1723</v>
      </c>
      <c r="C1117" s="19" t="s">
        <v>1619</v>
      </c>
      <c r="D1117" s="199">
        <v>256.88722000000001</v>
      </c>
      <c r="E1117" s="199">
        <v>256.88722000000001</v>
      </c>
      <c r="F1117" s="145" t="s">
        <v>1724</v>
      </c>
    </row>
    <row r="1118" spans="1:6" s="204" customFormat="1" ht="31.5">
      <c r="A1118" s="165" t="s">
        <v>1725</v>
      </c>
      <c r="B1118" s="165" t="s">
        <v>1726</v>
      </c>
      <c r="C1118" s="19" t="s">
        <v>1619</v>
      </c>
      <c r="D1118" s="199">
        <v>283.97399999999999</v>
      </c>
      <c r="E1118" s="199">
        <v>283.97399999999999</v>
      </c>
      <c r="F1118" s="147" t="s">
        <v>1126</v>
      </c>
    </row>
    <row r="1119" spans="1:6" s="204" customFormat="1">
      <c r="A1119" s="4" t="s">
        <v>1727</v>
      </c>
      <c r="B1119" s="4" t="s">
        <v>1728</v>
      </c>
      <c r="C1119" s="19" t="s">
        <v>1619</v>
      </c>
      <c r="D1119" s="199">
        <v>393.88119</v>
      </c>
      <c r="E1119" s="199">
        <v>393.88119</v>
      </c>
      <c r="F1119" s="149" t="s">
        <v>1729</v>
      </c>
    </row>
    <row r="1120" spans="1:6" s="204" customFormat="1" ht="47.25">
      <c r="A1120" s="184" t="s">
        <v>1730</v>
      </c>
      <c r="B1120" s="184" t="s">
        <v>1731</v>
      </c>
      <c r="C1120" s="19" t="s">
        <v>1619</v>
      </c>
      <c r="D1120" s="199">
        <v>413.09633999999994</v>
      </c>
      <c r="E1120" s="199">
        <v>413.09633999999994</v>
      </c>
      <c r="F1120" s="198" t="s">
        <v>1716</v>
      </c>
    </row>
    <row r="1121" spans="1:6" s="204" customFormat="1" ht="31.5">
      <c r="A1121" s="155" t="s">
        <v>1732</v>
      </c>
      <c r="B1121" s="155" t="s">
        <v>1733</v>
      </c>
      <c r="C1121" s="19" t="s">
        <v>1619</v>
      </c>
      <c r="D1121" s="199">
        <v>345.10305999999997</v>
      </c>
      <c r="E1121" s="199">
        <v>345.10305999999997</v>
      </c>
      <c r="F1121" s="198" t="s">
        <v>1640</v>
      </c>
    </row>
    <row r="1122" spans="1:6" s="204" customFormat="1" ht="31.5">
      <c r="A1122" s="184" t="s">
        <v>1734</v>
      </c>
      <c r="B1122" s="184" t="s">
        <v>1735</v>
      </c>
      <c r="C1122" s="19" t="s">
        <v>1619</v>
      </c>
      <c r="D1122" s="199">
        <v>649.70240000000001</v>
      </c>
      <c r="E1122" s="199">
        <v>649.70240000000001</v>
      </c>
      <c r="F1122" s="148" t="s">
        <v>1736</v>
      </c>
    </row>
    <row r="1123" spans="1:6" s="204" customFormat="1" ht="31.5">
      <c r="A1123" s="155" t="s">
        <v>1737</v>
      </c>
      <c r="B1123" s="155" t="s">
        <v>1738</v>
      </c>
      <c r="C1123" s="19" t="s">
        <v>1619</v>
      </c>
      <c r="D1123" s="199">
        <v>643.87320000000011</v>
      </c>
      <c r="E1123" s="199">
        <v>643.87320000000011</v>
      </c>
      <c r="F1123" s="147" t="s">
        <v>1739</v>
      </c>
    </row>
    <row r="1124" spans="1:6" s="204" customFormat="1" ht="31.5">
      <c r="A1124" s="155" t="s">
        <v>1740</v>
      </c>
      <c r="B1124" s="155" t="s">
        <v>1741</v>
      </c>
      <c r="C1124" s="19" t="s">
        <v>1619</v>
      </c>
      <c r="D1124" s="199">
        <v>1280.1014</v>
      </c>
      <c r="E1124" s="199">
        <v>1280.1014</v>
      </c>
      <c r="F1124" s="147" t="s">
        <v>1739</v>
      </c>
    </row>
    <row r="1125" spans="1:6" s="204" customFormat="1">
      <c r="A1125" s="155" t="s">
        <v>1742</v>
      </c>
      <c r="B1125" s="155" t="s">
        <v>1743</v>
      </c>
      <c r="C1125" s="19" t="s">
        <v>1619</v>
      </c>
      <c r="D1125" s="199">
        <v>633.13361999999995</v>
      </c>
      <c r="E1125" s="199">
        <v>633.13361999999995</v>
      </c>
      <c r="F1125" s="145" t="s">
        <v>1744</v>
      </c>
    </row>
    <row r="1126" spans="1:6" s="204" customFormat="1">
      <c r="A1126" s="165" t="s">
        <v>1745</v>
      </c>
      <c r="B1126" s="165" t="s">
        <v>1746</v>
      </c>
      <c r="C1126" s="19" t="s">
        <v>1619</v>
      </c>
      <c r="D1126" s="199">
        <v>347.84165000000002</v>
      </c>
      <c r="E1126" s="199">
        <v>347.84165000000002</v>
      </c>
      <c r="F1126" s="148" t="s">
        <v>1736</v>
      </c>
    </row>
    <row r="1127" spans="1:6" s="204" customFormat="1">
      <c r="A1127" s="165" t="s">
        <v>1747</v>
      </c>
      <c r="B1127" s="165" t="s">
        <v>1748</v>
      </c>
      <c r="C1127" s="19" t="s">
        <v>1619</v>
      </c>
      <c r="D1127" s="199">
        <v>296.49851000000001</v>
      </c>
      <c r="E1127" s="199">
        <v>296.49851000000001</v>
      </c>
      <c r="F1127" s="145" t="s">
        <v>1749</v>
      </c>
    </row>
    <row r="1128" spans="1:6" s="204" customFormat="1">
      <c r="A1128" s="165" t="s">
        <v>1750</v>
      </c>
      <c r="B1128" s="165" t="s">
        <v>1751</v>
      </c>
      <c r="C1128" s="19" t="s">
        <v>1619</v>
      </c>
      <c r="D1128" s="199">
        <v>544.23613</v>
      </c>
      <c r="E1128" s="199">
        <v>544.23613</v>
      </c>
      <c r="F1128" s="148" t="s">
        <v>1736</v>
      </c>
    </row>
    <row r="1129" spans="1:6" s="204" customFormat="1">
      <c r="A1129" s="165" t="s">
        <v>1752</v>
      </c>
      <c r="B1129" s="165" t="s">
        <v>1753</v>
      </c>
      <c r="C1129" s="19" t="s">
        <v>1619</v>
      </c>
      <c r="D1129" s="199">
        <v>282.52780000000001</v>
      </c>
      <c r="E1129" s="199">
        <v>282.52780000000001</v>
      </c>
      <c r="F1129" s="148" t="s">
        <v>1736</v>
      </c>
    </row>
    <row r="1130" spans="1:6" s="204" customFormat="1" ht="31.5">
      <c r="A1130" s="165" t="s">
        <v>2549</v>
      </c>
      <c r="B1130" s="165" t="s">
        <v>2550</v>
      </c>
      <c r="C1130" s="19" t="s">
        <v>1619</v>
      </c>
      <c r="D1130" s="199">
        <v>356.0822</v>
      </c>
      <c r="E1130" s="199">
        <v>356.0822</v>
      </c>
      <c r="F1130" s="151" t="s">
        <v>1754</v>
      </c>
    </row>
    <row r="1131" spans="1:6" s="204" customFormat="1">
      <c r="A1131" s="165" t="s">
        <v>1755</v>
      </c>
      <c r="B1131" s="165" t="s">
        <v>1756</v>
      </c>
      <c r="C1131" s="19" t="s">
        <v>1619</v>
      </c>
      <c r="D1131" s="199">
        <v>463.05</v>
      </c>
      <c r="E1131" s="199">
        <v>463.05</v>
      </c>
      <c r="F1131" s="148" t="s">
        <v>1757</v>
      </c>
    </row>
    <row r="1132" spans="1:6" s="204" customFormat="1" ht="31.5">
      <c r="A1132" s="155" t="s">
        <v>1758</v>
      </c>
      <c r="B1132" s="155" t="s">
        <v>1759</v>
      </c>
      <c r="C1132" s="19" t="s">
        <v>1619</v>
      </c>
      <c r="D1132" s="199">
        <v>127.26644</v>
      </c>
      <c r="E1132" s="199">
        <v>127.26644</v>
      </c>
      <c r="F1132" s="198" t="s">
        <v>1760</v>
      </c>
    </row>
    <row r="1133" spans="1:6" s="204" customFormat="1">
      <c r="A1133" s="4" t="s">
        <v>1761</v>
      </c>
      <c r="B1133" s="4" t="s">
        <v>1762</v>
      </c>
      <c r="C1133" s="19" t="s">
        <v>1619</v>
      </c>
      <c r="D1133" s="199">
        <v>81.66</v>
      </c>
      <c r="E1133" s="199">
        <v>81.66</v>
      </c>
      <c r="F1133" s="145" t="s">
        <v>1763</v>
      </c>
    </row>
    <row r="1134" spans="1:6" s="204" customFormat="1">
      <c r="A1134" s="4" t="s">
        <v>1764</v>
      </c>
      <c r="B1134" s="4" t="s">
        <v>1765</v>
      </c>
      <c r="C1134" s="19" t="s">
        <v>1619</v>
      </c>
      <c r="D1134" s="199">
        <v>263.71899999999999</v>
      </c>
      <c r="E1134" s="199">
        <v>263.71899999999999</v>
      </c>
      <c r="F1134" s="148" t="s">
        <v>1766</v>
      </c>
    </row>
    <row r="1135" spans="1:6" s="204" customFormat="1">
      <c r="A1135" s="13" t="s">
        <v>1767</v>
      </c>
      <c r="B1135" s="13" t="s">
        <v>1768</v>
      </c>
      <c r="C1135" s="19" t="s">
        <v>1619</v>
      </c>
      <c r="D1135" s="199">
        <v>201.94307000000001</v>
      </c>
      <c r="E1135" s="199">
        <v>201.94307000000001</v>
      </c>
      <c r="F1135" s="145" t="s">
        <v>1692</v>
      </c>
    </row>
    <row r="1136" spans="1:6" s="204" customFormat="1" ht="31.5">
      <c r="A1136" s="13" t="s">
        <v>1769</v>
      </c>
      <c r="B1136" s="13" t="s">
        <v>1770</v>
      </c>
      <c r="C1136" s="19" t="s">
        <v>1619</v>
      </c>
      <c r="D1136" s="199">
        <v>476.50728999999995</v>
      </c>
      <c r="E1136" s="199">
        <v>476.50728999999995</v>
      </c>
      <c r="F1136" s="148" t="s">
        <v>1771</v>
      </c>
    </row>
    <row r="1137" spans="1:6" s="204" customFormat="1" ht="31.5">
      <c r="A1137" s="13" t="s">
        <v>1772</v>
      </c>
      <c r="B1137" s="13" t="s">
        <v>1773</v>
      </c>
      <c r="C1137" s="19" t="s">
        <v>1619</v>
      </c>
      <c r="D1137" s="199">
        <v>191.31008</v>
      </c>
      <c r="E1137" s="199">
        <v>191.31008</v>
      </c>
      <c r="F1137" s="198" t="s">
        <v>1774</v>
      </c>
    </row>
    <row r="1138" spans="1:6" s="204" customFormat="1">
      <c r="A1138" s="4" t="s">
        <v>1775</v>
      </c>
      <c r="B1138" s="4" t="s">
        <v>1776</v>
      </c>
      <c r="C1138" s="19" t="s">
        <v>1619</v>
      </c>
      <c r="D1138" s="199">
        <v>1027.9932200000001</v>
      </c>
      <c r="E1138" s="199">
        <v>1027.9932200000001</v>
      </c>
      <c r="F1138" s="145" t="s">
        <v>1749</v>
      </c>
    </row>
    <row r="1139" spans="1:6" s="204" customFormat="1">
      <c r="A1139" s="4" t="s">
        <v>1777</v>
      </c>
      <c r="B1139" s="4" t="s">
        <v>1778</v>
      </c>
      <c r="C1139" s="19" t="s">
        <v>1619</v>
      </c>
      <c r="D1139" s="199">
        <v>621.45474000000002</v>
      </c>
      <c r="E1139" s="199">
        <v>621.45474000000002</v>
      </c>
      <c r="F1139" s="145" t="s">
        <v>1749</v>
      </c>
    </row>
    <row r="1140" spans="1:6" s="204" customFormat="1" ht="47.25">
      <c r="A1140" s="155" t="s">
        <v>1779</v>
      </c>
      <c r="B1140" s="155" t="s">
        <v>1780</v>
      </c>
      <c r="C1140" s="19" t="s">
        <v>1619</v>
      </c>
      <c r="D1140" s="199">
        <v>391.90713</v>
      </c>
      <c r="E1140" s="199">
        <v>391.90713</v>
      </c>
      <c r="F1140" s="198" t="s">
        <v>1716</v>
      </c>
    </row>
    <row r="1141" spans="1:6" s="204" customFormat="1" ht="31.5">
      <c r="A1141" s="13" t="s">
        <v>1781</v>
      </c>
      <c r="B1141" s="13" t="s">
        <v>1782</v>
      </c>
      <c r="C1141" s="19" t="s">
        <v>1619</v>
      </c>
      <c r="D1141" s="199">
        <v>428.88600000000002</v>
      </c>
      <c r="E1141" s="199">
        <v>428.88600000000002</v>
      </c>
      <c r="F1141" s="151" t="s">
        <v>1754</v>
      </c>
    </row>
    <row r="1142" spans="1:6" s="204" customFormat="1" ht="31.5">
      <c r="A1142" s="13" t="s">
        <v>1783</v>
      </c>
      <c r="B1142" s="13" t="s">
        <v>1784</v>
      </c>
      <c r="C1142" s="19" t="s">
        <v>1619</v>
      </c>
      <c r="D1142" s="199">
        <v>381.39347000000004</v>
      </c>
      <c r="E1142" s="199">
        <v>381.39347000000004</v>
      </c>
      <c r="F1142" s="151" t="s">
        <v>1785</v>
      </c>
    </row>
    <row r="1143" spans="1:6" s="204" customFormat="1" ht="31.5">
      <c r="A1143" s="165" t="s">
        <v>1786</v>
      </c>
      <c r="B1143" s="165" t="s">
        <v>1787</v>
      </c>
      <c r="C1143" s="19" t="s">
        <v>1619</v>
      </c>
      <c r="D1143" s="199">
        <v>573.36900000000003</v>
      </c>
      <c r="E1143" s="199">
        <v>573.36900000000003</v>
      </c>
      <c r="F1143" s="145" t="s">
        <v>1788</v>
      </c>
    </row>
    <row r="1144" spans="1:6" s="204" customFormat="1" ht="31.5">
      <c r="A1144" s="182" t="s">
        <v>1789</v>
      </c>
      <c r="B1144" s="182" t="s">
        <v>1790</v>
      </c>
      <c r="C1144" s="19" t="s">
        <v>1619</v>
      </c>
      <c r="D1144" s="199">
        <v>27.042000000000002</v>
      </c>
      <c r="E1144" s="199">
        <v>27.042000000000002</v>
      </c>
      <c r="F1144" s="147" t="s">
        <v>1791</v>
      </c>
    </row>
    <row r="1145" spans="1:6" s="204" customFormat="1" ht="31.5">
      <c r="A1145" s="183" t="s">
        <v>1792</v>
      </c>
      <c r="B1145" s="183" t="s">
        <v>1793</v>
      </c>
      <c r="C1145" s="19" t="s">
        <v>1619</v>
      </c>
      <c r="D1145" s="199">
        <v>251.90220000000002</v>
      </c>
      <c r="E1145" s="199">
        <v>251.90220000000002</v>
      </c>
      <c r="F1145" s="145" t="s">
        <v>1794</v>
      </c>
    </row>
    <row r="1146" spans="1:6" s="204" customFormat="1" ht="31.5">
      <c r="A1146" s="183" t="s">
        <v>1795</v>
      </c>
      <c r="B1146" s="183" t="s">
        <v>1796</v>
      </c>
      <c r="C1146" s="19" t="s">
        <v>1619</v>
      </c>
      <c r="D1146" s="199">
        <v>1494.3205300000002</v>
      </c>
      <c r="E1146" s="199">
        <v>1494.3205300000002</v>
      </c>
      <c r="F1146" s="151" t="s">
        <v>1634</v>
      </c>
    </row>
    <row r="1147" spans="1:6" s="204" customFormat="1" ht="31.5">
      <c r="A1147" s="165" t="s">
        <v>1797</v>
      </c>
      <c r="B1147" s="165" t="s">
        <v>1798</v>
      </c>
      <c r="C1147" s="19" t="s">
        <v>1619</v>
      </c>
      <c r="D1147" s="199">
        <v>589.68938000000003</v>
      </c>
      <c r="E1147" s="199">
        <v>589.68938000000003</v>
      </c>
      <c r="F1147" s="145" t="s">
        <v>1749</v>
      </c>
    </row>
    <row r="1148" spans="1:6" s="204" customFormat="1" ht="31.5">
      <c r="A1148" s="165" t="s">
        <v>1799</v>
      </c>
      <c r="B1148" s="165" t="s">
        <v>1800</v>
      </c>
      <c r="C1148" s="19" t="s">
        <v>1619</v>
      </c>
      <c r="D1148" s="199">
        <v>536.97453000000007</v>
      </c>
      <c r="E1148" s="199">
        <v>536.97453000000007</v>
      </c>
      <c r="F1148" s="145" t="s">
        <v>1724</v>
      </c>
    </row>
    <row r="1149" spans="1:6" s="204" customFormat="1" ht="31.5">
      <c r="A1149" s="165" t="s">
        <v>1801</v>
      </c>
      <c r="B1149" s="165" t="s">
        <v>1802</v>
      </c>
      <c r="C1149" s="19" t="s">
        <v>1619</v>
      </c>
      <c r="D1149" s="199">
        <v>532.66698999999994</v>
      </c>
      <c r="E1149" s="199">
        <v>532.66698999999994</v>
      </c>
      <c r="F1149" s="145" t="s">
        <v>1724</v>
      </c>
    </row>
    <row r="1150" spans="1:6" s="204" customFormat="1" ht="31.5">
      <c r="A1150" s="185" t="s">
        <v>1803</v>
      </c>
      <c r="B1150" s="185" t="s">
        <v>1804</v>
      </c>
      <c r="C1150" s="19" t="s">
        <v>1619</v>
      </c>
      <c r="D1150" s="199">
        <v>889.20661000000007</v>
      </c>
      <c r="E1150" s="199">
        <v>889.20661000000007</v>
      </c>
      <c r="F1150" s="198" t="s">
        <v>1805</v>
      </c>
    </row>
    <row r="1151" spans="1:6" s="204" customFormat="1" ht="31.5">
      <c r="A1151" s="185" t="s">
        <v>1806</v>
      </c>
      <c r="B1151" s="185" t="s">
        <v>1807</v>
      </c>
      <c r="C1151" s="19" t="s">
        <v>1619</v>
      </c>
      <c r="D1151" s="199">
        <v>673.98554000000001</v>
      </c>
      <c r="E1151" s="199">
        <v>673.98554000000001</v>
      </c>
      <c r="F1151" s="148" t="s">
        <v>23</v>
      </c>
    </row>
    <row r="1152" spans="1:6" s="204" customFormat="1" ht="31.5">
      <c r="A1152" s="19" t="s">
        <v>1808</v>
      </c>
      <c r="B1152" s="19" t="s">
        <v>1809</v>
      </c>
      <c r="C1152" s="19" t="s">
        <v>1619</v>
      </c>
      <c r="D1152" s="199">
        <v>854.52386000000001</v>
      </c>
      <c r="E1152" s="199">
        <v>854.52386000000001</v>
      </c>
      <c r="F1152" s="148" t="s">
        <v>1771</v>
      </c>
    </row>
    <row r="1153" spans="1:6" s="204" customFormat="1" ht="31.5">
      <c r="A1153" s="19" t="s">
        <v>1810</v>
      </c>
      <c r="B1153" s="19" t="s">
        <v>1811</v>
      </c>
      <c r="C1153" s="19" t="s">
        <v>1619</v>
      </c>
      <c r="D1153" s="199">
        <v>870.20272</v>
      </c>
      <c r="E1153" s="199">
        <v>870.20272</v>
      </c>
      <c r="F1153" s="148" t="s">
        <v>1771</v>
      </c>
    </row>
    <row r="1154" spans="1:6" s="204" customFormat="1" ht="31.5">
      <c r="A1154" s="183" t="s">
        <v>1812</v>
      </c>
      <c r="B1154" s="183" t="s">
        <v>1813</v>
      </c>
      <c r="C1154" s="19" t="s">
        <v>1619</v>
      </c>
      <c r="D1154" s="199">
        <v>435.76123000000001</v>
      </c>
      <c r="E1154" s="199">
        <v>435.76123000000001</v>
      </c>
      <c r="F1154" s="198" t="s">
        <v>573</v>
      </c>
    </row>
    <row r="1155" spans="1:6" s="204" customFormat="1" ht="31.5">
      <c r="A1155" s="174" t="s">
        <v>1814</v>
      </c>
      <c r="B1155" s="174" t="s">
        <v>1815</v>
      </c>
      <c r="C1155" s="19" t="s">
        <v>1619</v>
      </c>
      <c r="D1155" s="199">
        <v>727.86113</v>
      </c>
      <c r="E1155" s="199">
        <v>727.86113</v>
      </c>
      <c r="F1155" s="148" t="s">
        <v>1816</v>
      </c>
    </row>
    <row r="1156" spans="1:6" s="204" customFormat="1" ht="31.5">
      <c r="A1156" s="165" t="s">
        <v>1817</v>
      </c>
      <c r="B1156" s="165" t="s">
        <v>1818</v>
      </c>
      <c r="C1156" s="19" t="s">
        <v>1619</v>
      </c>
      <c r="D1156" s="199">
        <v>651.43187</v>
      </c>
      <c r="E1156" s="199">
        <v>651.43187</v>
      </c>
      <c r="F1156" s="148" t="s">
        <v>1757</v>
      </c>
    </row>
    <row r="1157" spans="1:6" s="204" customFormat="1" ht="31.5">
      <c r="A1157" s="165" t="s">
        <v>1819</v>
      </c>
      <c r="B1157" s="165" t="s">
        <v>1820</v>
      </c>
      <c r="C1157" s="19" t="s">
        <v>1619</v>
      </c>
      <c r="D1157" s="199">
        <v>778.43260999999995</v>
      </c>
      <c r="E1157" s="199">
        <v>778.43260999999995</v>
      </c>
      <c r="F1157" s="148" t="s">
        <v>1757</v>
      </c>
    </row>
    <row r="1158" spans="1:6" s="204" customFormat="1" ht="31.5">
      <c r="A1158" s="165" t="s">
        <v>1821</v>
      </c>
      <c r="B1158" s="165" t="s">
        <v>1822</v>
      </c>
      <c r="C1158" s="19" t="s">
        <v>1619</v>
      </c>
      <c r="D1158" s="199">
        <v>350.27745999999996</v>
      </c>
      <c r="E1158" s="199">
        <v>350.27745999999996</v>
      </c>
      <c r="F1158" s="148" t="s">
        <v>1757</v>
      </c>
    </row>
    <row r="1159" spans="1:6" s="204" customFormat="1">
      <c r="A1159" s="165" t="s">
        <v>1823</v>
      </c>
      <c r="B1159" s="165" t="s">
        <v>1824</v>
      </c>
      <c r="C1159" s="19" t="s">
        <v>1619</v>
      </c>
      <c r="D1159" s="199">
        <v>381.1508</v>
      </c>
      <c r="E1159" s="199">
        <v>381.1508</v>
      </c>
      <c r="F1159" s="148" t="s">
        <v>1757</v>
      </c>
    </row>
    <row r="1160" spans="1:6" s="204" customFormat="1" ht="31.5">
      <c r="A1160" s="4" t="s">
        <v>1825</v>
      </c>
      <c r="B1160" s="4" t="s">
        <v>1826</v>
      </c>
      <c r="C1160" s="19" t="s">
        <v>1619</v>
      </c>
      <c r="D1160" s="199">
        <v>0</v>
      </c>
      <c r="E1160" s="199">
        <v>0</v>
      </c>
      <c r="F1160" s="198" t="s">
        <v>1827</v>
      </c>
    </row>
    <row r="1161" spans="1:6" s="204" customFormat="1" ht="31.5">
      <c r="A1161" s="165" t="s">
        <v>1828</v>
      </c>
      <c r="B1161" s="165" t="s">
        <v>1829</v>
      </c>
      <c r="C1161" s="19" t="s">
        <v>1619</v>
      </c>
      <c r="D1161" s="199">
        <f>316.4088+50</f>
        <v>366.40879999999999</v>
      </c>
      <c r="E1161" s="199">
        <f>316.4088+50</f>
        <v>366.40879999999999</v>
      </c>
      <c r="F1161" s="148" t="s">
        <v>1757</v>
      </c>
    </row>
    <row r="1162" spans="1:6" s="204" customFormat="1" ht="31.5">
      <c r="A1162" s="165" t="s">
        <v>1830</v>
      </c>
      <c r="B1162" s="165" t="s">
        <v>1831</v>
      </c>
      <c r="C1162" s="19" t="s">
        <v>1619</v>
      </c>
      <c r="D1162" s="199">
        <v>177.47840000000002</v>
      </c>
      <c r="E1162" s="199">
        <v>177.47840000000002</v>
      </c>
      <c r="F1162" s="148" t="s">
        <v>1757</v>
      </c>
    </row>
    <row r="1163" spans="1:6" s="204" customFormat="1" ht="31.5">
      <c r="A1163" s="165" t="s">
        <v>1832</v>
      </c>
      <c r="B1163" s="165" t="s">
        <v>1833</v>
      </c>
      <c r="C1163" s="19" t="s">
        <v>1619</v>
      </c>
      <c r="D1163" s="199">
        <v>452.16987</v>
      </c>
      <c r="E1163" s="199">
        <v>452.16987</v>
      </c>
      <c r="F1163" s="145" t="s">
        <v>1834</v>
      </c>
    </row>
    <row r="1164" spans="1:6" s="204" customFormat="1" ht="31.5">
      <c r="A1164" s="182" t="s">
        <v>1835</v>
      </c>
      <c r="B1164" s="182" t="s">
        <v>1836</v>
      </c>
      <c r="C1164" s="19" t="s">
        <v>1619</v>
      </c>
      <c r="D1164" s="199">
        <v>86.118800000000007</v>
      </c>
      <c r="E1164" s="199">
        <v>86.118800000000007</v>
      </c>
      <c r="F1164" s="151" t="s">
        <v>1837</v>
      </c>
    </row>
    <row r="1165" spans="1:6" s="204" customFormat="1" ht="31.5">
      <c r="A1165" s="182" t="s">
        <v>1838</v>
      </c>
      <c r="B1165" s="182" t="s">
        <v>1839</v>
      </c>
      <c r="C1165" s="19" t="s">
        <v>1619</v>
      </c>
      <c r="D1165" s="199">
        <f>202.85639+50</f>
        <v>252.85639</v>
      </c>
      <c r="E1165" s="199">
        <f>202.85639+50</f>
        <v>252.85639</v>
      </c>
      <c r="F1165" s="145" t="s">
        <v>1724</v>
      </c>
    </row>
    <row r="1166" spans="1:6" s="204" customFormat="1" ht="31.5">
      <c r="A1166" s="182" t="s">
        <v>1840</v>
      </c>
      <c r="B1166" s="182" t="s">
        <v>1841</v>
      </c>
      <c r="C1166" s="19" t="s">
        <v>1619</v>
      </c>
      <c r="D1166" s="199">
        <v>181.32377</v>
      </c>
      <c r="E1166" s="199">
        <v>181.32377</v>
      </c>
      <c r="F1166" s="145" t="s">
        <v>1724</v>
      </c>
    </row>
    <row r="1167" spans="1:6" s="204" customFormat="1" ht="31.5">
      <c r="A1167" s="4" t="s">
        <v>1842</v>
      </c>
      <c r="B1167" s="4" t="s">
        <v>1843</v>
      </c>
      <c r="C1167" s="19" t="s">
        <v>1619</v>
      </c>
      <c r="D1167" s="199">
        <v>39.681959999999997</v>
      </c>
      <c r="E1167" s="199">
        <v>39.681959999999997</v>
      </c>
      <c r="F1167" s="145" t="s">
        <v>1844</v>
      </c>
    </row>
    <row r="1168" spans="1:6" s="204" customFormat="1" ht="31.5">
      <c r="A1168" s="182" t="s">
        <v>1845</v>
      </c>
      <c r="B1168" s="182" t="s">
        <v>1846</v>
      </c>
      <c r="C1168" s="19" t="s">
        <v>1619</v>
      </c>
      <c r="D1168" s="199">
        <v>294.71051</v>
      </c>
      <c r="E1168" s="199">
        <v>294.71051</v>
      </c>
      <c r="F1168" s="148" t="s">
        <v>1766</v>
      </c>
    </row>
    <row r="1169" spans="1:6" s="204" customFormat="1">
      <c r="A1169" s="182" t="s">
        <v>1847</v>
      </c>
      <c r="B1169" s="182" t="s">
        <v>1848</v>
      </c>
      <c r="C1169" s="19" t="s">
        <v>1619</v>
      </c>
      <c r="D1169" s="199">
        <v>845.54519999999991</v>
      </c>
      <c r="E1169" s="199">
        <v>845.54519999999991</v>
      </c>
      <c r="F1169" s="147" t="s">
        <v>1849</v>
      </c>
    </row>
    <row r="1170" spans="1:6" s="204" customFormat="1" ht="31.5">
      <c r="A1170" s="182" t="s">
        <v>1850</v>
      </c>
      <c r="B1170" s="182" t="s">
        <v>1851</v>
      </c>
      <c r="C1170" s="19" t="s">
        <v>1619</v>
      </c>
      <c r="D1170" s="199">
        <f>512.99295+50</f>
        <v>562.99294999999995</v>
      </c>
      <c r="E1170" s="199">
        <f>512.99295+50</f>
        <v>562.99294999999995</v>
      </c>
      <c r="F1170" s="198" t="s">
        <v>573</v>
      </c>
    </row>
    <row r="1171" spans="1:6" s="204" customFormat="1" ht="31.5">
      <c r="A1171" s="13" t="s">
        <v>1852</v>
      </c>
      <c r="B1171" s="13" t="s">
        <v>1853</v>
      </c>
      <c r="C1171" s="19" t="s">
        <v>1619</v>
      </c>
      <c r="D1171" s="199">
        <f>515.64457+50</f>
        <v>565.64457000000004</v>
      </c>
      <c r="E1171" s="199">
        <f>515.64457+50</f>
        <v>565.64457000000004</v>
      </c>
      <c r="F1171" s="147" t="s">
        <v>1854</v>
      </c>
    </row>
    <row r="1172" spans="1:6" s="204" customFormat="1" ht="31.5">
      <c r="A1172" s="13" t="s">
        <v>1855</v>
      </c>
      <c r="B1172" s="13" t="s">
        <v>1856</v>
      </c>
      <c r="C1172" s="19" t="s">
        <v>1619</v>
      </c>
      <c r="D1172" s="199">
        <f>364.92724+50</f>
        <v>414.92723999999998</v>
      </c>
      <c r="E1172" s="199">
        <f>364.92724+50</f>
        <v>414.92723999999998</v>
      </c>
      <c r="F1172" s="198" t="s">
        <v>1857</v>
      </c>
    </row>
    <row r="1173" spans="1:6" s="204" customFormat="1">
      <c r="A1173" s="165" t="s">
        <v>1858</v>
      </c>
      <c r="B1173" s="165" t="s">
        <v>1859</v>
      </c>
      <c r="C1173" s="19" t="s">
        <v>1619</v>
      </c>
      <c r="D1173" s="199">
        <v>31.565999999999999</v>
      </c>
      <c r="E1173" s="199">
        <v>31.565999999999999</v>
      </c>
      <c r="F1173" s="147" t="s">
        <v>494</v>
      </c>
    </row>
    <row r="1174" spans="1:6" s="204" customFormat="1" ht="31.5">
      <c r="A1174" s="165" t="s">
        <v>1860</v>
      </c>
      <c r="B1174" s="165" t="s">
        <v>1861</v>
      </c>
      <c r="C1174" s="19" t="s">
        <v>1619</v>
      </c>
      <c r="D1174" s="199">
        <v>441.60807999999997</v>
      </c>
      <c r="E1174" s="199">
        <v>441.60807999999997</v>
      </c>
      <c r="F1174" s="148" t="s">
        <v>1766</v>
      </c>
    </row>
    <row r="1175" spans="1:6" s="204" customFormat="1" ht="31.5">
      <c r="A1175" s="165" t="s">
        <v>1862</v>
      </c>
      <c r="B1175" s="165" t="s">
        <v>1863</v>
      </c>
      <c r="C1175" s="19" t="s">
        <v>1619</v>
      </c>
      <c r="D1175" s="199">
        <v>447.43739999999997</v>
      </c>
      <c r="E1175" s="199">
        <v>447.43739999999997</v>
      </c>
      <c r="F1175" s="148" t="s">
        <v>1766</v>
      </c>
    </row>
    <row r="1176" spans="1:6" s="204" customFormat="1" ht="31.5">
      <c r="A1176" s="165" t="s">
        <v>1864</v>
      </c>
      <c r="B1176" s="165" t="s">
        <v>1865</v>
      </c>
      <c r="C1176" s="19" t="s">
        <v>1619</v>
      </c>
      <c r="D1176" s="199">
        <v>447.26875999999993</v>
      </c>
      <c r="E1176" s="199">
        <v>447.26875999999993</v>
      </c>
      <c r="F1176" s="148" t="s">
        <v>1766</v>
      </c>
    </row>
    <row r="1177" spans="1:6" s="204" customFormat="1">
      <c r="A1177" s="165" t="s">
        <v>1866</v>
      </c>
      <c r="B1177" s="165" t="s">
        <v>1867</v>
      </c>
      <c r="C1177" s="19" t="s">
        <v>1619</v>
      </c>
      <c r="D1177" s="199">
        <v>341.37182000000001</v>
      </c>
      <c r="E1177" s="199">
        <v>341.37182000000001</v>
      </c>
      <c r="F1177" s="145" t="s">
        <v>1749</v>
      </c>
    </row>
    <row r="1178" spans="1:6" s="204" customFormat="1" ht="31.5">
      <c r="A1178" s="165" t="s">
        <v>1868</v>
      </c>
      <c r="B1178" s="165" t="s">
        <v>1869</v>
      </c>
      <c r="C1178" s="19" t="s">
        <v>1619</v>
      </c>
      <c r="D1178" s="199">
        <v>417.84659999999997</v>
      </c>
      <c r="E1178" s="199">
        <v>417.84659999999997</v>
      </c>
      <c r="F1178" s="149" t="s">
        <v>60</v>
      </c>
    </row>
    <row r="1179" spans="1:6" s="204" customFormat="1" ht="31.5">
      <c r="A1179" s="182" t="s">
        <v>1870</v>
      </c>
      <c r="B1179" s="182" t="s">
        <v>1871</v>
      </c>
      <c r="C1179" s="19" t="s">
        <v>1619</v>
      </c>
      <c r="D1179" s="199">
        <f>126.19601+50</f>
        <v>176.19601</v>
      </c>
      <c r="E1179" s="199">
        <f>126.19601+50</f>
        <v>176.19601</v>
      </c>
      <c r="F1179" s="145" t="s">
        <v>1872</v>
      </c>
    </row>
    <row r="1180" spans="1:6" s="204" customFormat="1">
      <c r="A1180" s="182" t="s">
        <v>1873</v>
      </c>
      <c r="B1180" s="182" t="s">
        <v>1874</v>
      </c>
      <c r="C1180" s="19" t="s">
        <v>1619</v>
      </c>
      <c r="D1180" s="199">
        <v>83.150900000000007</v>
      </c>
      <c r="E1180" s="199">
        <v>83.150900000000007</v>
      </c>
      <c r="F1180" s="148" t="s">
        <v>1766</v>
      </c>
    </row>
    <row r="1181" spans="1:6" s="204" customFormat="1" ht="31.5">
      <c r="A1181" s="4" t="s">
        <v>1875</v>
      </c>
      <c r="B1181" s="4" t="s">
        <v>1876</v>
      </c>
      <c r="C1181" s="19" t="s">
        <v>1619</v>
      </c>
      <c r="D1181" s="199">
        <v>38.64332000000001</v>
      </c>
      <c r="E1181" s="199">
        <v>38.64332000000001</v>
      </c>
      <c r="F1181" s="148" t="s">
        <v>1766</v>
      </c>
    </row>
    <row r="1182" spans="1:6" s="204" customFormat="1">
      <c r="A1182" s="150" t="s">
        <v>1877</v>
      </c>
      <c r="B1182" s="4" t="s">
        <v>1878</v>
      </c>
      <c r="C1182" s="19" t="s">
        <v>1619</v>
      </c>
      <c r="D1182" s="199">
        <f>398.62894+50</f>
        <v>448.62894</v>
      </c>
      <c r="E1182" s="199">
        <f>398.62894+50</f>
        <v>448.62894</v>
      </c>
      <c r="F1182" s="145" t="s">
        <v>1749</v>
      </c>
    </row>
    <row r="1183" spans="1:6" s="204" customFormat="1" ht="31.5">
      <c r="A1183" s="182" t="s">
        <v>1879</v>
      </c>
      <c r="B1183" s="182" t="s">
        <v>1880</v>
      </c>
      <c r="C1183" s="19" t="s">
        <v>1619</v>
      </c>
      <c r="D1183" s="199">
        <v>814.98122000000001</v>
      </c>
      <c r="E1183" s="199">
        <v>814.98122000000001</v>
      </c>
      <c r="F1183" s="145" t="s">
        <v>1749</v>
      </c>
    </row>
    <row r="1184" spans="1:6" s="204" customFormat="1" ht="47.25">
      <c r="A1184" s="4" t="s">
        <v>1881</v>
      </c>
      <c r="B1184" s="4" t="s">
        <v>1882</v>
      </c>
      <c r="C1184" s="19" t="s">
        <v>1619</v>
      </c>
      <c r="D1184" s="199">
        <v>1043.1595399999999</v>
      </c>
      <c r="E1184" s="199">
        <v>1043.1595399999999</v>
      </c>
      <c r="F1184" s="198" t="s">
        <v>1716</v>
      </c>
    </row>
    <row r="1185" spans="1:6" s="204" customFormat="1" ht="31.5">
      <c r="A1185" s="165" t="s">
        <v>1883</v>
      </c>
      <c r="B1185" s="165" t="s">
        <v>1884</v>
      </c>
      <c r="C1185" s="18" t="s">
        <v>1885</v>
      </c>
      <c r="D1185" s="199">
        <v>32.94</v>
      </c>
      <c r="E1185" s="199">
        <v>32.94</v>
      </c>
      <c r="F1185" s="198" t="s">
        <v>414</v>
      </c>
    </row>
    <row r="1186" spans="1:6" s="204" customFormat="1" ht="31.5">
      <c r="A1186" s="13" t="s">
        <v>1886</v>
      </c>
      <c r="B1186" s="13" t="s">
        <v>1887</v>
      </c>
      <c r="C1186" s="18" t="s">
        <v>1885</v>
      </c>
      <c r="D1186" s="199">
        <v>40.607999999999997</v>
      </c>
      <c r="E1186" s="199">
        <v>40.607999999999997</v>
      </c>
      <c r="F1186" s="145" t="s">
        <v>1888</v>
      </c>
    </row>
    <row r="1187" spans="1:6" s="204" customFormat="1" ht="31.5">
      <c r="A1187" s="4" t="s">
        <v>1889</v>
      </c>
      <c r="B1187" s="4" t="s">
        <v>1890</v>
      </c>
      <c r="C1187" s="18" t="s">
        <v>1885</v>
      </c>
      <c r="D1187" s="199">
        <v>18.786000000000001</v>
      </c>
      <c r="E1187" s="199">
        <v>18.786000000000001</v>
      </c>
      <c r="F1187" s="152" t="s">
        <v>1891</v>
      </c>
    </row>
    <row r="1188" spans="1:6" s="204" customFormat="1" ht="31.5">
      <c r="A1188" s="184" t="s">
        <v>1892</v>
      </c>
      <c r="B1188" s="184" t="s">
        <v>1893</v>
      </c>
      <c r="C1188" s="18" t="s">
        <v>1885</v>
      </c>
      <c r="D1188" s="199">
        <v>10.122</v>
      </c>
      <c r="E1188" s="199">
        <v>10.122</v>
      </c>
      <c r="F1188" s="145" t="s">
        <v>85</v>
      </c>
    </row>
    <row r="1189" spans="1:6" s="204" customFormat="1" ht="31.5">
      <c r="A1189" s="165" t="s">
        <v>1894</v>
      </c>
      <c r="B1189" s="165" t="s">
        <v>1895</v>
      </c>
      <c r="C1189" s="18" t="s">
        <v>1885</v>
      </c>
      <c r="D1189" s="199">
        <v>14.273999999999999</v>
      </c>
      <c r="E1189" s="199">
        <v>14.273999999999999</v>
      </c>
      <c r="F1189" s="198" t="s">
        <v>145</v>
      </c>
    </row>
    <row r="1190" spans="1:6" s="204" customFormat="1" ht="31.5">
      <c r="A1190" s="165" t="s">
        <v>1896</v>
      </c>
      <c r="B1190" s="165" t="s">
        <v>1897</v>
      </c>
      <c r="C1190" s="18" t="s">
        <v>1885</v>
      </c>
      <c r="D1190" s="199">
        <v>1.2310000000000001</v>
      </c>
      <c r="E1190" s="199">
        <v>1.2310000000000001</v>
      </c>
      <c r="F1190" s="145" t="s">
        <v>1898</v>
      </c>
    </row>
    <row r="1191" spans="1:6" s="204" customFormat="1" ht="31.5">
      <c r="A1191" s="155" t="s">
        <v>1899</v>
      </c>
      <c r="B1191" s="155" t="s">
        <v>1900</v>
      </c>
      <c r="C1191" s="18" t="s">
        <v>1885</v>
      </c>
      <c r="D1191" s="199">
        <v>28.442</v>
      </c>
      <c r="E1191" s="199">
        <v>28.442</v>
      </c>
      <c r="F1191" s="145" t="s">
        <v>1888</v>
      </c>
    </row>
    <row r="1192" spans="1:6" s="204" customFormat="1" ht="31.5">
      <c r="A1192" s="182" t="s">
        <v>1901</v>
      </c>
      <c r="B1192" s="182" t="s">
        <v>1902</v>
      </c>
      <c r="C1192" s="18" t="s">
        <v>1885</v>
      </c>
      <c r="D1192" s="199">
        <v>16.693999999999999</v>
      </c>
      <c r="E1192" s="199">
        <v>16.693999999999999</v>
      </c>
      <c r="F1192" s="201" t="s">
        <v>85</v>
      </c>
    </row>
    <row r="1193" spans="1:6" s="204" customFormat="1" ht="63">
      <c r="A1193" s="186" t="s">
        <v>1903</v>
      </c>
      <c r="B1193" s="186" t="s">
        <v>1904</v>
      </c>
      <c r="C1193" s="18" t="s">
        <v>1905</v>
      </c>
      <c r="D1193" s="199">
        <v>34.274999999999999</v>
      </c>
      <c r="E1193" s="199">
        <v>34.274999999999999</v>
      </c>
      <c r="F1193" s="198" t="s">
        <v>1906</v>
      </c>
    </row>
    <row r="1194" spans="1:6" s="204" customFormat="1" ht="31.5">
      <c r="A1194" s="182" t="s">
        <v>1907</v>
      </c>
      <c r="B1194" s="182" t="s">
        <v>1908</v>
      </c>
      <c r="C1194" s="18" t="s">
        <v>1885</v>
      </c>
      <c r="D1194" s="199">
        <v>11.704000000000001</v>
      </c>
      <c r="E1194" s="199">
        <v>11.704000000000001</v>
      </c>
      <c r="F1194" s="198" t="s">
        <v>1909</v>
      </c>
    </row>
    <row r="1195" spans="1:6" s="204" customFormat="1" ht="31.5">
      <c r="A1195" s="182" t="s">
        <v>1910</v>
      </c>
      <c r="B1195" s="182" t="s">
        <v>1911</v>
      </c>
      <c r="C1195" s="18" t="s">
        <v>1885</v>
      </c>
      <c r="D1195" s="199">
        <v>13.076000000000001</v>
      </c>
      <c r="E1195" s="199">
        <v>13.076000000000001</v>
      </c>
      <c r="F1195" s="198" t="s">
        <v>1909</v>
      </c>
    </row>
    <row r="1196" spans="1:6" s="204" customFormat="1" ht="31.5">
      <c r="A1196" s="184" t="s">
        <v>1912</v>
      </c>
      <c r="B1196" s="184" t="s">
        <v>1913</v>
      </c>
      <c r="C1196" s="18" t="s">
        <v>1885</v>
      </c>
      <c r="D1196" s="199">
        <v>17.18</v>
      </c>
      <c r="E1196" s="199">
        <v>17.18</v>
      </c>
      <c r="F1196" s="153" t="s">
        <v>85</v>
      </c>
    </row>
    <row r="1197" spans="1:6" s="204" customFormat="1" ht="31.5">
      <c r="A1197" s="182" t="s">
        <v>1914</v>
      </c>
      <c r="B1197" s="182" t="s">
        <v>1915</v>
      </c>
      <c r="C1197" s="18" t="s">
        <v>1885</v>
      </c>
      <c r="D1197" s="199">
        <v>31.776</v>
      </c>
      <c r="E1197" s="199">
        <v>31.776</v>
      </c>
      <c r="F1197" s="154" t="s">
        <v>1916</v>
      </c>
    </row>
    <row r="1198" spans="1:6" s="204" customFormat="1" ht="31.5">
      <c r="A1198" s="182" t="s">
        <v>1917</v>
      </c>
      <c r="B1198" s="182" t="s">
        <v>1918</v>
      </c>
      <c r="C1198" s="18" t="s">
        <v>1885</v>
      </c>
      <c r="D1198" s="199">
        <v>30.963000000000001</v>
      </c>
      <c r="E1198" s="199">
        <v>30.963000000000001</v>
      </c>
      <c r="F1198" s="154" t="s">
        <v>1916</v>
      </c>
    </row>
    <row r="1199" spans="1:6" s="204" customFormat="1" ht="31.5">
      <c r="A1199" s="183" t="s">
        <v>1919</v>
      </c>
      <c r="B1199" s="183" t="s">
        <v>1920</v>
      </c>
      <c r="C1199" s="18" t="s">
        <v>1885</v>
      </c>
      <c r="D1199" s="199">
        <v>14.608000000000001</v>
      </c>
      <c r="E1199" s="199">
        <v>14.608000000000001</v>
      </c>
      <c r="F1199" s="198" t="s">
        <v>85</v>
      </c>
    </row>
    <row r="1200" spans="1:6" s="204" customFormat="1" ht="31.5">
      <c r="A1200" s="19" t="s">
        <v>1921</v>
      </c>
      <c r="B1200" s="19" t="s">
        <v>1922</v>
      </c>
      <c r="C1200" s="18" t="s">
        <v>1885</v>
      </c>
      <c r="D1200" s="199">
        <v>11.231</v>
      </c>
      <c r="E1200" s="199">
        <v>11.231</v>
      </c>
      <c r="F1200" s="145" t="s">
        <v>1888</v>
      </c>
    </row>
    <row r="1201" spans="1:6" s="204" customFormat="1" ht="31.5">
      <c r="A1201" s="165" t="s">
        <v>1923</v>
      </c>
      <c r="B1201" s="165" t="s">
        <v>1924</v>
      </c>
      <c r="C1201" s="18" t="s">
        <v>1885</v>
      </c>
      <c r="D1201" s="199">
        <v>40.601999999999997</v>
      </c>
      <c r="E1201" s="199">
        <v>40.601999999999997</v>
      </c>
      <c r="F1201" s="198" t="s">
        <v>414</v>
      </c>
    </row>
    <row r="1202" spans="1:6" s="204" customFormat="1" ht="31.5">
      <c r="A1202" s="165" t="s">
        <v>1925</v>
      </c>
      <c r="B1202" s="165" t="s">
        <v>1926</v>
      </c>
      <c r="C1202" s="18" t="s">
        <v>1885</v>
      </c>
      <c r="D1202" s="199">
        <v>40.463999999999999</v>
      </c>
      <c r="E1202" s="199">
        <v>40.463999999999999</v>
      </c>
      <c r="F1202" s="198" t="s">
        <v>414</v>
      </c>
    </row>
    <row r="1203" spans="1:6" s="204" customFormat="1" ht="31.5">
      <c r="A1203" s="182" t="s">
        <v>1927</v>
      </c>
      <c r="B1203" s="182" t="s">
        <v>1928</v>
      </c>
      <c r="C1203" s="18" t="s">
        <v>1885</v>
      </c>
      <c r="D1203" s="199">
        <v>18.111000000000001</v>
      </c>
      <c r="E1203" s="199">
        <v>18.111000000000001</v>
      </c>
      <c r="F1203" s="147" t="s">
        <v>1929</v>
      </c>
    </row>
    <row r="1204" spans="1:6" s="204" customFormat="1" ht="31.5">
      <c r="A1204" s="182" t="s">
        <v>1930</v>
      </c>
      <c r="B1204" s="182" t="s">
        <v>1931</v>
      </c>
      <c r="C1204" s="18" t="s">
        <v>1885</v>
      </c>
      <c r="D1204" s="199">
        <v>18.111000000000001</v>
      </c>
      <c r="E1204" s="199">
        <v>18.111000000000001</v>
      </c>
      <c r="F1204" s="147" t="s">
        <v>1929</v>
      </c>
    </row>
    <row r="1205" spans="1:6" s="204" customFormat="1" ht="31.5">
      <c r="A1205" s="165" t="s">
        <v>1932</v>
      </c>
      <c r="B1205" s="165" t="s">
        <v>1933</v>
      </c>
      <c r="C1205" s="18" t="s">
        <v>1885</v>
      </c>
      <c r="D1205" s="199">
        <v>19.382999999999999</v>
      </c>
      <c r="E1205" s="199">
        <v>19.382999999999999</v>
      </c>
      <c r="F1205" s="147" t="s">
        <v>1929</v>
      </c>
    </row>
    <row r="1206" spans="1:6" s="204" customFormat="1" ht="31.5">
      <c r="A1206" s="4" t="s">
        <v>1934</v>
      </c>
      <c r="B1206" s="4" t="s">
        <v>1935</v>
      </c>
      <c r="C1206" s="18" t="s">
        <v>1885</v>
      </c>
      <c r="D1206" s="199">
        <v>24.576000000000001</v>
      </c>
      <c r="E1206" s="199">
        <v>24.576000000000001</v>
      </c>
      <c r="F1206" s="198" t="s">
        <v>1936</v>
      </c>
    </row>
    <row r="1207" spans="1:6" s="204" customFormat="1" ht="31.5">
      <c r="A1207" s="182" t="s">
        <v>1937</v>
      </c>
      <c r="B1207" s="182" t="s">
        <v>1938</v>
      </c>
      <c r="C1207" s="18" t="s">
        <v>1885</v>
      </c>
      <c r="D1207" s="199">
        <v>21.99</v>
      </c>
      <c r="E1207" s="199">
        <v>21.99</v>
      </c>
      <c r="F1207" s="154" t="s">
        <v>1916</v>
      </c>
    </row>
    <row r="1208" spans="1:6" s="204" customFormat="1" ht="31.5">
      <c r="A1208" s="4" t="s">
        <v>1939</v>
      </c>
      <c r="B1208" s="4" t="s">
        <v>1940</v>
      </c>
      <c r="C1208" s="18" t="s">
        <v>1885</v>
      </c>
      <c r="D1208" s="199">
        <v>7.8840000000000003</v>
      </c>
      <c r="E1208" s="199">
        <v>7.8840000000000003</v>
      </c>
      <c r="F1208" s="198" t="s">
        <v>414</v>
      </c>
    </row>
    <row r="1209" spans="1:6" s="204" customFormat="1" ht="31.5">
      <c r="A1209" s="13" t="s">
        <v>1941</v>
      </c>
      <c r="B1209" s="13" t="s">
        <v>1942</v>
      </c>
      <c r="C1209" s="18" t="s">
        <v>1885</v>
      </c>
      <c r="D1209" s="199">
        <v>26.722000000000001</v>
      </c>
      <c r="E1209" s="199">
        <v>26.722000000000001</v>
      </c>
      <c r="F1209" s="198" t="s">
        <v>1909</v>
      </c>
    </row>
    <row r="1210" spans="1:6" s="204" customFormat="1" ht="31.5">
      <c r="A1210" s="183" t="s">
        <v>1943</v>
      </c>
      <c r="B1210" s="183" t="s">
        <v>1944</v>
      </c>
      <c r="C1210" s="18" t="s">
        <v>1885</v>
      </c>
      <c r="D1210" s="199">
        <v>14.87</v>
      </c>
      <c r="E1210" s="199">
        <v>14.87</v>
      </c>
      <c r="F1210" s="198" t="s">
        <v>414</v>
      </c>
    </row>
    <row r="1211" spans="1:6" s="204" customFormat="1" ht="31.5">
      <c r="A1211" s="165" t="s">
        <v>1945</v>
      </c>
      <c r="B1211" s="165" t="s">
        <v>1946</v>
      </c>
      <c r="C1211" s="18" t="s">
        <v>1885</v>
      </c>
      <c r="D1211" s="199">
        <v>12.028</v>
      </c>
      <c r="E1211" s="199">
        <v>12.028</v>
      </c>
      <c r="F1211" s="147" t="s">
        <v>1929</v>
      </c>
    </row>
    <row r="1212" spans="1:6" s="204" customFormat="1" ht="31.5">
      <c r="A1212" s="187" t="s">
        <v>1947</v>
      </c>
      <c r="B1212" s="155" t="s">
        <v>1948</v>
      </c>
      <c r="C1212" s="18" t="s">
        <v>1885</v>
      </c>
      <c r="D1212" s="199">
        <v>12.028</v>
      </c>
      <c r="E1212" s="199">
        <v>12.028</v>
      </c>
      <c r="F1212" s="147" t="s">
        <v>1929</v>
      </c>
    </row>
    <row r="1213" spans="1:6" s="204" customFormat="1" ht="31.5">
      <c r="A1213" s="13" t="s">
        <v>1949</v>
      </c>
      <c r="B1213" s="13" t="s">
        <v>1950</v>
      </c>
      <c r="C1213" s="18" t="s">
        <v>1885</v>
      </c>
      <c r="D1213" s="199">
        <v>18.146000000000001</v>
      </c>
      <c r="E1213" s="199">
        <v>18.146000000000001</v>
      </c>
      <c r="F1213" s="198" t="s">
        <v>1951</v>
      </c>
    </row>
    <row r="1214" spans="1:6" s="204" customFormat="1" ht="31.5">
      <c r="A1214" s="13" t="s">
        <v>1952</v>
      </c>
      <c r="B1214" s="13" t="s">
        <v>1953</v>
      </c>
      <c r="C1214" s="18" t="s">
        <v>1885</v>
      </c>
      <c r="D1214" s="199">
        <v>27.562000000000001</v>
      </c>
      <c r="E1214" s="199">
        <v>27.562000000000001</v>
      </c>
      <c r="F1214" s="145" t="s">
        <v>1954</v>
      </c>
    </row>
    <row r="1215" spans="1:6" s="204" customFormat="1" ht="31.5">
      <c r="A1215" s="155" t="s">
        <v>1955</v>
      </c>
      <c r="B1215" s="155" t="s">
        <v>1956</v>
      </c>
      <c r="C1215" s="18" t="s">
        <v>1885</v>
      </c>
      <c r="D1215" s="199">
        <v>23.684999999999999</v>
      </c>
      <c r="E1215" s="199">
        <v>23.684999999999999</v>
      </c>
      <c r="F1215" s="188" t="s">
        <v>915</v>
      </c>
    </row>
    <row r="1216" spans="1:6" s="204" customFormat="1" ht="31.5">
      <c r="A1216" s="155" t="s">
        <v>1957</v>
      </c>
      <c r="B1216" s="155" t="s">
        <v>1958</v>
      </c>
      <c r="C1216" s="18" t="s">
        <v>1885</v>
      </c>
      <c r="D1216" s="199">
        <v>7.44</v>
      </c>
      <c r="E1216" s="199">
        <v>7.44</v>
      </c>
      <c r="F1216" s="198" t="s">
        <v>1959</v>
      </c>
    </row>
    <row r="1217" spans="1:6" s="204" customFormat="1" ht="31.5">
      <c r="A1217" s="182" t="s">
        <v>1960</v>
      </c>
      <c r="B1217" s="182" t="s">
        <v>1961</v>
      </c>
      <c r="C1217" s="18" t="s">
        <v>1885</v>
      </c>
      <c r="D1217" s="199">
        <v>19.782</v>
      </c>
      <c r="E1217" s="199">
        <v>19.782</v>
      </c>
      <c r="F1217" s="145" t="s">
        <v>97</v>
      </c>
    </row>
    <row r="1218" spans="1:6" s="204" customFormat="1" ht="31.5">
      <c r="A1218" s="155" t="s">
        <v>1962</v>
      </c>
      <c r="B1218" s="155" t="s">
        <v>1963</v>
      </c>
      <c r="C1218" s="18" t="s">
        <v>1885</v>
      </c>
      <c r="D1218" s="199">
        <v>1.077</v>
      </c>
      <c r="E1218" s="199">
        <v>1.077</v>
      </c>
      <c r="F1218" s="148" t="s">
        <v>1964</v>
      </c>
    </row>
    <row r="1219" spans="1:6" s="204" customFormat="1" ht="31.5">
      <c r="A1219" s="4" t="s">
        <v>1124</v>
      </c>
      <c r="B1219" s="4" t="s">
        <v>1965</v>
      </c>
      <c r="C1219" s="18" t="s">
        <v>1885</v>
      </c>
      <c r="D1219" s="199">
        <v>22.657</v>
      </c>
      <c r="E1219" s="199">
        <v>22.657</v>
      </c>
      <c r="F1219" s="147" t="s">
        <v>1966</v>
      </c>
    </row>
    <row r="1220" spans="1:6" s="204" customFormat="1" ht="31.5">
      <c r="A1220" s="13" t="s">
        <v>1967</v>
      </c>
      <c r="B1220" s="13" t="s">
        <v>1968</v>
      </c>
      <c r="C1220" s="18" t="s">
        <v>1885</v>
      </c>
      <c r="D1220" s="199">
        <v>1.395</v>
      </c>
      <c r="E1220" s="199">
        <v>1.395</v>
      </c>
      <c r="F1220" s="145" t="s">
        <v>915</v>
      </c>
    </row>
    <row r="1221" spans="1:6" s="204" customFormat="1" ht="31.5">
      <c r="A1221" s="4" t="s">
        <v>1969</v>
      </c>
      <c r="B1221" s="4" t="s">
        <v>1970</v>
      </c>
      <c r="C1221" s="18" t="s">
        <v>1885</v>
      </c>
      <c r="D1221" s="199">
        <v>5.16</v>
      </c>
      <c r="E1221" s="199">
        <v>5.16</v>
      </c>
      <c r="F1221" s="147" t="s">
        <v>1971</v>
      </c>
    </row>
    <row r="1222" spans="1:6" s="204" customFormat="1" ht="31.5">
      <c r="A1222" s="4" t="s">
        <v>1972</v>
      </c>
      <c r="B1222" s="4" t="s">
        <v>1973</v>
      </c>
      <c r="C1222" s="18" t="s">
        <v>1885</v>
      </c>
      <c r="D1222" s="199">
        <v>12.112</v>
      </c>
      <c r="E1222" s="199">
        <v>12.112</v>
      </c>
      <c r="F1222" s="147" t="s">
        <v>1888</v>
      </c>
    </row>
    <row r="1223" spans="1:6" s="204" customFormat="1" ht="31.5">
      <c r="A1223" s="4" t="s">
        <v>1974</v>
      </c>
      <c r="B1223" s="4" t="s">
        <v>1975</v>
      </c>
      <c r="C1223" s="18" t="s">
        <v>1885</v>
      </c>
      <c r="D1223" s="199">
        <v>17.771999999999998</v>
      </c>
      <c r="E1223" s="199">
        <v>17.771999999999998</v>
      </c>
      <c r="F1223" s="154" t="s">
        <v>1916</v>
      </c>
    </row>
    <row r="1224" spans="1:6" s="204" customFormat="1" ht="31.5">
      <c r="A1224" s="182" t="s">
        <v>1976</v>
      </c>
      <c r="B1224" s="182" t="s">
        <v>1977</v>
      </c>
      <c r="C1224" s="18" t="s">
        <v>1885</v>
      </c>
      <c r="D1224" s="199">
        <v>23.69</v>
      </c>
      <c r="E1224" s="199">
        <v>23.69</v>
      </c>
      <c r="F1224" s="198" t="s">
        <v>915</v>
      </c>
    </row>
    <row r="1225" spans="1:6" s="204" customFormat="1" ht="31.5">
      <c r="A1225" s="155" t="s">
        <v>1978</v>
      </c>
      <c r="B1225" s="155" t="s">
        <v>1979</v>
      </c>
      <c r="C1225" s="18" t="s">
        <v>1885</v>
      </c>
      <c r="D1225" s="199">
        <v>20.843</v>
      </c>
      <c r="E1225" s="199">
        <v>20.843</v>
      </c>
      <c r="F1225" s="145" t="s">
        <v>1888</v>
      </c>
    </row>
    <row r="1226" spans="1:6" s="204" customFormat="1" ht="31.5">
      <c r="A1226" s="189" t="s">
        <v>1980</v>
      </c>
      <c r="B1226" s="189" t="s">
        <v>1981</v>
      </c>
      <c r="C1226" s="18" t="s">
        <v>1885</v>
      </c>
      <c r="D1226" s="199">
        <v>12.885</v>
      </c>
      <c r="E1226" s="199">
        <v>12.885</v>
      </c>
      <c r="F1226" s="188" t="s">
        <v>1959</v>
      </c>
    </row>
    <row r="1227" spans="1:6" s="204" customFormat="1" ht="31.5">
      <c r="A1227" s="189" t="s">
        <v>1982</v>
      </c>
      <c r="B1227" s="189" t="s">
        <v>1983</v>
      </c>
      <c r="C1227" s="18" t="s">
        <v>1885</v>
      </c>
      <c r="D1227" s="199">
        <v>15.445</v>
      </c>
      <c r="E1227" s="199">
        <v>15.445</v>
      </c>
      <c r="F1227" s="188" t="s">
        <v>85</v>
      </c>
    </row>
    <row r="1228" spans="1:6" s="204" customFormat="1" ht="31.5">
      <c r="A1228" s="13" t="s">
        <v>1984</v>
      </c>
      <c r="B1228" s="13" t="s">
        <v>1985</v>
      </c>
      <c r="C1228" s="18" t="s">
        <v>1885</v>
      </c>
      <c r="D1228" s="199">
        <v>19.605</v>
      </c>
      <c r="E1228" s="199">
        <v>19.605</v>
      </c>
      <c r="F1228" s="198" t="s">
        <v>145</v>
      </c>
    </row>
    <row r="1229" spans="1:6" s="204" customFormat="1" ht="31.5">
      <c r="A1229" s="189" t="s">
        <v>1986</v>
      </c>
      <c r="B1229" s="189" t="s">
        <v>1987</v>
      </c>
      <c r="C1229" s="18" t="s">
        <v>1885</v>
      </c>
      <c r="D1229" s="199">
        <v>8.9610000000000003</v>
      </c>
      <c r="E1229" s="199">
        <v>8.9610000000000003</v>
      </c>
      <c r="F1229" s="198" t="s">
        <v>1951</v>
      </c>
    </row>
    <row r="1230" spans="1:6" s="204" customFormat="1" ht="31.5">
      <c r="A1230" s="189" t="s">
        <v>1988</v>
      </c>
      <c r="B1230" s="189" t="s">
        <v>1989</v>
      </c>
      <c r="C1230" s="18" t="s">
        <v>1885</v>
      </c>
      <c r="D1230" s="199">
        <v>18.861999999999998</v>
      </c>
      <c r="E1230" s="199">
        <v>18.861999999999998</v>
      </c>
      <c r="F1230" s="198" t="s">
        <v>1951</v>
      </c>
    </row>
    <row r="1231" spans="1:6" s="204" customFormat="1" ht="31.5">
      <c r="A1231" s="189" t="s">
        <v>1990</v>
      </c>
      <c r="B1231" s="189" t="s">
        <v>1991</v>
      </c>
      <c r="C1231" s="18" t="s">
        <v>1885</v>
      </c>
      <c r="D1231" s="199">
        <v>11.811999999999999</v>
      </c>
      <c r="E1231" s="199">
        <v>11.811999999999999</v>
      </c>
      <c r="F1231" s="145" t="s">
        <v>1992</v>
      </c>
    </row>
    <row r="1232" spans="1:6" s="204" customFormat="1" ht="31.5">
      <c r="A1232" s="189" t="s">
        <v>1993</v>
      </c>
      <c r="B1232" s="189" t="s">
        <v>1994</v>
      </c>
      <c r="C1232" s="18" t="s">
        <v>1885</v>
      </c>
      <c r="D1232" s="199">
        <v>28.65</v>
      </c>
      <c r="E1232" s="199">
        <v>28.65</v>
      </c>
      <c r="F1232" s="154" t="s">
        <v>1916</v>
      </c>
    </row>
    <row r="1233" spans="1:6" s="204" customFormat="1" ht="31.5">
      <c r="A1233" s="4" t="s">
        <v>1995</v>
      </c>
      <c r="B1233" s="4" t="s">
        <v>1996</v>
      </c>
      <c r="C1233" s="18" t="s">
        <v>1885</v>
      </c>
      <c r="D1233" s="199">
        <v>18.329999999999998</v>
      </c>
      <c r="E1233" s="199">
        <v>18.329999999999998</v>
      </c>
      <c r="F1233" s="198" t="s">
        <v>915</v>
      </c>
    </row>
    <row r="1234" spans="1:6" s="204" customFormat="1">
      <c r="A1234" s="190" t="s">
        <v>1997</v>
      </c>
      <c r="B1234" s="190" t="s">
        <v>1998</v>
      </c>
      <c r="C1234" s="19" t="s">
        <v>1619</v>
      </c>
      <c r="D1234" s="199">
        <v>1232.69479</v>
      </c>
      <c r="E1234" s="199">
        <v>1232.69479</v>
      </c>
      <c r="F1234" s="147" t="s">
        <v>1849</v>
      </c>
    </row>
    <row r="1235" spans="1:6" s="204" customFormat="1" ht="31.5">
      <c r="A1235" s="189" t="s">
        <v>1999</v>
      </c>
      <c r="B1235" s="189" t="s">
        <v>2000</v>
      </c>
      <c r="C1235" s="19" t="s">
        <v>1619</v>
      </c>
      <c r="D1235" s="199">
        <v>1186.2560000000001</v>
      </c>
      <c r="E1235" s="199">
        <v>1186.2560000000001</v>
      </c>
      <c r="F1235" s="147" t="s">
        <v>1849</v>
      </c>
    </row>
    <row r="1236" spans="1:6" s="204" customFormat="1" ht="31.5">
      <c r="A1236" s="13" t="s">
        <v>2001</v>
      </c>
      <c r="B1236" s="13" t="s">
        <v>2002</v>
      </c>
      <c r="C1236" s="19" t="s">
        <v>1619</v>
      </c>
      <c r="D1236" s="199">
        <v>18.835819999999998</v>
      </c>
      <c r="E1236" s="199">
        <v>18.835819999999998</v>
      </c>
      <c r="F1236" s="145" t="s">
        <v>1682</v>
      </c>
    </row>
    <row r="1237" spans="1:6" s="204" customFormat="1">
      <c r="A1237" s="186" t="s">
        <v>2003</v>
      </c>
      <c r="B1237" s="186" t="s">
        <v>2004</v>
      </c>
      <c r="C1237" s="19" t="s">
        <v>1619</v>
      </c>
      <c r="D1237" s="199">
        <v>376.95427000000001</v>
      </c>
      <c r="E1237" s="199">
        <v>376.95427000000001</v>
      </c>
      <c r="F1237" s="145" t="s">
        <v>2005</v>
      </c>
    </row>
    <row r="1238" spans="1:6" s="204" customFormat="1">
      <c r="A1238" s="13" t="s">
        <v>2006</v>
      </c>
      <c r="B1238" s="13" t="s">
        <v>2007</v>
      </c>
      <c r="C1238" s="19" t="s">
        <v>1619</v>
      </c>
      <c r="D1238" s="199">
        <v>30.74014</v>
      </c>
      <c r="E1238" s="199">
        <v>30.74014</v>
      </c>
      <c r="F1238" s="145" t="s">
        <v>1844</v>
      </c>
    </row>
    <row r="1239" spans="1:6" s="204" customFormat="1" ht="31.5">
      <c r="A1239" s="182" t="s">
        <v>2008</v>
      </c>
      <c r="B1239" s="182" t="s">
        <v>2009</v>
      </c>
      <c r="C1239" s="19" t="s">
        <v>1619</v>
      </c>
      <c r="D1239" s="199">
        <v>65.638000000000005</v>
      </c>
      <c r="E1239" s="199">
        <v>65.638000000000005</v>
      </c>
      <c r="F1239" s="145" t="s">
        <v>1682</v>
      </c>
    </row>
    <row r="1240" spans="1:6" s="204" customFormat="1" ht="31.5">
      <c r="A1240" s="182" t="s">
        <v>2010</v>
      </c>
      <c r="B1240" s="182" t="s">
        <v>2011</v>
      </c>
      <c r="C1240" s="19" t="s">
        <v>1619</v>
      </c>
      <c r="D1240" s="199">
        <v>541.94555000000003</v>
      </c>
      <c r="E1240" s="199">
        <v>541.94555000000003</v>
      </c>
      <c r="F1240" s="145" t="s">
        <v>2005</v>
      </c>
    </row>
    <row r="1241" spans="1:6" s="204" customFormat="1" ht="31.5">
      <c r="A1241" s="4" t="s">
        <v>2012</v>
      </c>
      <c r="B1241" s="4" t="s">
        <v>2013</v>
      </c>
      <c r="C1241" s="19" t="s">
        <v>1619</v>
      </c>
      <c r="D1241" s="199">
        <v>334.35780000000005</v>
      </c>
      <c r="E1241" s="199">
        <v>334.35780000000005</v>
      </c>
      <c r="F1241" s="147" t="s">
        <v>1849</v>
      </c>
    </row>
    <row r="1242" spans="1:6" s="204" customFormat="1" ht="31.5">
      <c r="A1242" s="165" t="s">
        <v>2014</v>
      </c>
      <c r="B1242" s="165" t="s">
        <v>2015</v>
      </c>
      <c r="C1242" s="19" t="s">
        <v>1619</v>
      </c>
      <c r="D1242" s="199">
        <f>406.7431+0.27</f>
        <v>407.01310000000001</v>
      </c>
      <c r="E1242" s="199">
        <f>406.7431+0.27</f>
        <v>407.01310000000001</v>
      </c>
      <c r="F1242" s="151" t="s">
        <v>1634</v>
      </c>
    </row>
    <row r="1243" spans="1:6" s="204" customFormat="1">
      <c r="A1243" s="13" t="s">
        <v>2016</v>
      </c>
      <c r="B1243" s="13" t="s">
        <v>2017</v>
      </c>
      <c r="C1243" s="19" t="s">
        <v>1619</v>
      </c>
      <c r="D1243" s="199">
        <v>141.93349000000001</v>
      </c>
      <c r="E1243" s="199">
        <v>141.93349000000001</v>
      </c>
      <c r="F1243" s="154" t="s">
        <v>2018</v>
      </c>
    </row>
    <row r="1244" spans="1:6" s="204" customFormat="1" ht="31.5">
      <c r="A1244" s="13" t="s">
        <v>2019</v>
      </c>
      <c r="B1244" s="13" t="s">
        <v>2020</v>
      </c>
      <c r="C1244" s="19" t="s">
        <v>1619</v>
      </c>
      <c r="D1244" s="199">
        <v>2634.3963599999997</v>
      </c>
      <c r="E1244" s="199">
        <v>2634.3963599999997</v>
      </c>
      <c r="F1244" s="145" t="s">
        <v>1763</v>
      </c>
    </row>
    <row r="1245" spans="1:6" s="204" customFormat="1" ht="31.5">
      <c r="A1245" s="186" t="s">
        <v>2021</v>
      </c>
      <c r="B1245" s="186" t="s">
        <v>2022</v>
      </c>
      <c r="C1245" s="19" t="s">
        <v>1619</v>
      </c>
      <c r="D1245" s="199">
        <v>439.53199999999998</v>
      </c>
      <c r="E1245" s="199">
        <v>439.53199999999998</v>
      </c>
      <c r="F1245" s="18" t="s">
        <v>2023</v>
      </c>
    </row>
    <row r="1246" spans="1:6" s="204" customFormat="1" ht="31.5">
      <c r="A1246" s="13" t="s">
        <v>2024</v>
      </c>
      <c r="B1246" s="13" t="s">
        <v>2025</v>
      </c>
      <c r="C1246" s="19" t="s">
        <v>1619</v>
      </c>
      <c r="D1246" s="199">
        <v>415.46368000000007</v>
      </c>
      <c r="E1246" s="199">
        <v>415.46368000000007</v>
      </c>
      <c r="F1246" s="151" t="s">
        <v>1634</v>
      </c>
    </row>
    <row r="1247" spans="1:6" s="204" customFormat="1">
      <c r="A1247" s="182" t="s">
        <v>2026</v>
      </c>
      <c r="B1247" s="182" t="s">
        <v>2027</v>
      </c>
      <c r="C1247" s="19" t="s">
        <v>1619</v>
      </c>
      <c r="D1247" s="199">
        <v>262.49228000000005</v>
      </c>
      <c r="E1247" s="199">
        <v>262.49228000000005</v>
      </c>
      <c r="F1247" s="145" t="s">
        <v>2005</v>
      </c>
    </row>
    <row r="1248" spans="1:6" s="204" customFormat="1">
      <c r="A1248" s="182" t="s">
        <v>2028</v>
      </c>
      <c r="B1248" s="182" t="s">
        <v>2029</v>
      </c>
      <c r="C1248" s="19" t="s">
        <v>1619</v>
      </c>
      <c r="D1248" s="199">
        <v>264.59947000000005</v>
      </c>
      <c r="E1248" s="199">
        <v>264.59947000000005</v>
      </c>
      <c r="F1248" s="145" t="s">
        <v>2005</v>
      </c>
    </row>
    <row r="1249" spans="1:6" s="204" customFormat="1">
      <c r="A1249" s="182" t="s">
        <v>2030</v>
      </c>
      <c r="B1249" s="182" t="s">
        <v>2031</v>
      </c>
      <c r="C1249" s="19" t="s">
        <v>1619</v>
      </c>
      <c r="D1249" s="199">
        <v>488.70600000000002</v>
      </c>
      <c r="E1249" s="199">
        <v>488.70600000000002</v>
      </c>
      <c r="F1249" s="198" t="s">
        <v>2032</v>
      </c>
    </row>
    <row r="1250" spans="1:6" s="204" customFormat="1" ht="31.5">
      <c r="A1250" s="182" t="s">
        <v>2033</v>
      </c>
      <c r="B1250" s="182" t="s">
        <v>2034</v>
      </c>
      <c r="C1250" s="19" t="s">
        <v>1619</v>
      </c>
      <c r="D1250" s="199">
        <v>210.49516999999997</v>
      </c>
      <c r="E1250" s="199">
        <v>210.49516999999997</v>
      </c>
      <c r="F1250" s="145" t="s">
        <v>2035</v>
      </c>
    </row>
    <row r="1251" spans="1:6" s="204" customFormat="1" ht="31.5">
      <c r="A1251" s="182" t="s">
        <v>2036</v>
      </c>
      <c r="B1251" s="182" t="s">
        <v>2037</v>
      </c>
      <c r="C1251" s="19" t="s">
        <v>1619</v>
      </c>
      <c r="D1251" s="199">
        <v>197.94200000000001</v>
      </c>
      <c r="E1251" s="199">
        <v>197.94200000000001</v>
      </c>
      <c r="F1251" s="151" t="s">
        <v>527</v>
      </c>
    </row>
    <row r="1252" spans="1:6" s="204" customFormat="1" ht="31.5">
      <c r="A1252" s="190" t="s">
        <v>2038</v>
      </c>
      <c r="B1252" s="190" t="s">
        <v>2039</v>
      </c>
      <c r="C1252" s="19" t="s">
        <v>1619</v>
      </c>
      <c r="D1252" s="199">
        <v>399.94860999999997</v>
      </c>
      <c r="E1252" s="199">
        <v>399.94860999999997</v>
      </c>
      <c r="F1252" s="147" t="s">
        <v>2040</v>
      </c>
    </row>
    <row r="1253" spans="1:6" s="204" customFormat="1" ht="31.5">
      <c r="A1253" s="191" t="s">
        <v>2041</v>
      </c>
      <c r="B1253" s="191" t="s">
        <v>2042</v>
      </c>
      <c r="C1253" s="19" t="s">
        <v>1619</v>
      </c>
      <c r="D1253" s="199">
        <v>325.88140000000004</v>
      </c>
      <c r="E1253" s="199">
        <v>325.88140000000004</v>
      </c>
      <c r="F1253" s="192" t="s">
        <v>2043</v>
      </c>
    </row>
    <row r="1254" spans="1:6" s="204" customFormat="1" ht="31.5">
      <c r="A1254" s="4" t="s">
        <v>2044</v>
      </c>
      <c r="B1254" s="4" t="s">
        <v>2045</v>
      </c>
      <c r="C1254" s="19" t="s">
        <v>1619</v>
      </c>
      <c r="D1254" s="199">
        <v>267.00454999999999</v>
      </c>
      <c r="E1254" s="199">
        <v>267.00454999999999</v>
      </c>
      <c r="F1254" s="145" t="s">
        <v>2046</v>
      </c>
    </row>
    <row r="1255" spans="1:6" s="204" customFormat="1" ht="47.25">
      <c r="A1255" s="162" t="s">
        <v>2047</v>
      </c>
      <c r="B1255" s="4" t="s">
        <v>2048</v>
      </c>
      <c r="C1255" s="4" t="s">
        <v>2049</v>
      </c>
      <c r="D1255" s="199">
        <f>1302.173-300</f>
        <v>1002.173</v>
      </c>
      <c r="E1255" s="199">
        <f>1302.173-300</f>
        <v>1002.173</v>
      </c>
      <c r="F1255" s="198" t="s">
        <v>1640</v>
      </c>
    </row>
    <row r="1256" spans="1:6" s="204" customFormat="1" ht="31.5">
      <c r="A1256" s="189" t="s">
        <v>2050</v>
      </c>
      <c r="B1256" s="4" t="s">
        <v>2051</v>
      </c>
      <c r="C1256" s="155" t="s">
        <v>2052</v>
      </c>
      <c r="D1256" s="199">
        <v>278.03100000000001</v>
      </c>
      <c r="E1256" s="199">
        <v>278.03100000000001</v>
      </c>
      <c r="F1256" s="156" t="s">
        <v>2053</v>
      </c>
    </row>
    <row r="1257" spans="1:6" s="204" customFormat="1" ht="47.25">
      <c r="A1257" s="191" t="s">
        <v>2054</v>
      </c>
      <c r="B1257" s="4" t="s">
        <v>2055</v>
      </c>
      <c r="C1257" s="155" t="s">
        <v>2056</v>
      </c>
      <c r="D1257" s="205">
        <v>594.51300000000003</v>
      </c>
      <c r="E1257" s="205">
        <v>594.51300000000003</v>
      </c>
      <c r="F1257" s="198" t="s">
        <v>2057</v>
      </c>
    </row>
    <row r="1258" spans="1:6" s="204" customFormat="1" ht="31.5">
      <c r="A1258" s="191" t="s">
        <v>2058</v>
      </c>
      <c r="B1258" s="4" t="s">
        <v>2059</v>
      </c>
      <c r="C1258" s="155" t="s">
        <v>2060</v>
      </c>
      <c r="D1258" s="199">
        <f>596.418-241.894</f>
        <v>354.524</v>
      </c>
      <c r="E1258" s="199">
        <f>596.418-241.894</f>
        <v>354.524</v>
      </c>
      <c r="F1258" s="145" t="s">
        <v>2061</v>
      </c>
    </row>
    <row r="1259" spans="1:6" s="204" customFormat="1" ht="31.5">
      <c r="A1259" s="191" t="s">
        <v>2062</v>
      </c>
      <c r="B1259" s="4" t="s">
        <v>2063</v>
      </c>
      <c r="C1259" s="155" t="s">
        <v>2064</v>
      </c>
      <c r="D1259" s="199">
        <v>145.11099999999999</v>
      </c>
      <c r="E1259" s="199">
        <v>145.11099999999999</v>
      </c>
      <c r="F1259" s="145" t="s">
        <v>2065</v>
      </c>
    </row>
    <row r="1260" spans="1:6" s="204" customFormat="1" ht="31.5">
      <c r="A1260" s="191" t="s">
        <v>2066</v>
      </c>
      <c r="B1260" s="4" t="s">
        <v>2067</v>
      </c>
      <c r="C1260" s="155" t="s">
        <v>2064</v>
      </c>
      <c r="D1260" s="199">
        <v>69.197000000000003</v>
      </c>
      <c r="E1260" s="199">
        <v>69.197000000000003</v>
      </c>
      <c r="F1260" s="145" t="s">
        <v>2065</v>
      </c>
    </row>
    <row r="1261" spans="1:6" s="204" customFormat="1" ht="31.5">
      <c r="A1261" s="162" t="s">
        <v>2068</v>
      </c>
      <c r="B1261" s="4" t="s">
        <v>2069</v>
      </c>
      <c r="C1261" s="155" t="s">
        <v>2064</v>
      </c>
      <c r="D1261" s="199">
        <v>130.43199999999999</v>
      </c>
      <c r="E1261" s="199">
        <v>130.43199999999999</v>
      </c>
      <c r="F1261" s="145" t="s">
        <v>2065</v>
      </c>
    </row>
    <row r="1262" spans="1:6" s="204" customFormat="1" ht="31.5">
      <c r="A1262" s="162" t="s">
        <v>2070</v>
      </c>
      <c r="B1262" s="4" t="s">
        <v>2071</v>
      </c>
      <c r="C1262" s="155" t="s">
        <v>2064</v>
      </c>
      <c r="D1262" s="199">
        <v>147.88900000000001</v>
      </c>
      <c r="E1262" s="199">
        <v>147.88900000000001</v>
      </c>
      <c r="F1262" s="145" t="s">
        <v>2065</v>
      </c>
    </row>
    <row r="1263" spans="1:6" s="204" customFormat="1" ht="31.5">
      <c r="A1263" s="162" t="s">
        <v>2072</v>
      </c>
      <c r="B1263" s="4" t="s">
        <v>2073</v>
      </c>
      <c r="C1263" s="155" t="s">
        <v>2064</v>
      </c>
      <c r="D1263" s="199">
        <v>191.90799999999999</v>
      </c>
      <c r="E1263" s="199">
        <v>191.90799999999999</v>
      </c>
      <c r="F1263" s="145" t="s">
        <v>2065</v>
      </c>
    </row>
    <row r="1264" spans="1:6" s="204" customFormat="1" ht="31.5">
      <c r="A1264" s="162" t="s">
        <v>2074</v>
      </c>
      <c r="B1264" s="4" t="s">
        <v>2075</v>
      </c>
      <c r="C1264" s="4" t="s">
        <v>2076</v>
      </c>
      <c r="D1264" s="199">
        <v>62.441000000000003</v>
      </c>
      <c r="E1264" s="199">
        <v>62.441000000000003</v>
      </c>
      <c r="F1264" s="203" t="s">
        <v>2077</v>
      </c>
    </row>
    <row r="1265" spans="1:6" s="204" customFormat="1" ht="31.5">
      <c r="A1265" s="162" t="s">
        <v>2078</v>
      </c>
      <c r="B1265" s="4" t="s">
        <v>2079</v>
      </c>
      <c r="C1265" s="4" t="s">
        <v>2076</v>
      </c>
      <c r="D1265" s="199">
        <v>31.844999999999999</v>
      </c>
      <c r="E1265" s="199">
        <v>31.844999999999999</v>
      </c>
      <c r="F1265" s="203" t="s">
        <v>2077</v>
      </c>
    </row>
    <row r="1266" spans="1:6" s="204" customFormat="1" ht="31.5">
      <c r="A1266" s="162" t="s">
        <v>2080</v>
      </c>
      <c r="B1266" s="4" t="s">
        <v>2081</v>
      </c>
      <c r="C1266" s="4" t="s">
        <v>2076</v>
      </c>
      <c r="D1266" s="199">
        <v>62.441000000000003</v>
      </c>
      <c r="E1266" s="199">
        <v>62.441000000000003</v>
      </c>
      <c r="F1266" s="203" t="s">
        <v>2077</v>
      </c>
    </row>
    <row r="1267" spans="1:6" s="204" customFormat="1" ht="31.5">
      <c r="A1267" s="162" t="s">
        <v>2082</v>
      </c>
      <c r="B1267" s="4" t="s">
        <v>2083</v>
      </c>
      <c r="C1267" s="4" t="s">
        <v>2076</v>
      </c>
      <c r="D1267" s="199">
        <v>66.734999999999999</v>
      </c>
      <c r="E1267" s="199">
        <v>66.734999999999999</v>
      </c>
      <c r="F1267" s="203" t="s">
        <v>2077</v>
      </c>
    </row>
    <row r="1268" spans="1:6" s="204" customFormat="1" ht="31.5">
      <c r="A1268" s="162" t="s">
        <v>2084</v>
      </c>
      <c r="B1268" s="4" t="s">
        <v>2085</v>
      </c>
      <c r="C1268" s="4" t="s">
        <v>2076</v>
      </c>
      <c r="D1268" s="199">
        <v>37.393000000000001</v>
      </c>
      <c r="E1268" s="199">
        <v>37.393000000000001</v>
      </c>
      <c r="F1268" s="203" t="s">
        <v>2077</v>
      </c>
    </row>
    <row r="1269" spans="1:6" s="204" customFormat="1" ht="31.5">
      <c r="A1269" s="162" t="s">
        <v>2086</v>
      </c>
      <c r="B1269" s="4" t="s">
        <v>2087</v>
      </c>
      <c r="C1269" s="4" t="s">
        <v>2076</v>
      </c>
      <c r="D1269" s="199">
        <v>37.393000000000001</v>
      </c>
      <c r="E1269" s="199">
        <v>37.393000000000001</v>
      </c>
      <c r="F1269" s="203" t="s">
        <v>2077</v>
      </c>
    </row>
    <row r="1270" spans="1:6" s="204" customFormat="1" ht="31.5">
      <c r="A1270" s="162" t="s">
        <v>2088</v>
      </c>
      <c r="B1270" s="4" t="s">
        <v>2089</v>
      </c>
      <c r="C1270" s="4" t="s">
        <v>2076</v>
      </c>
      <c r="D1270" s="199">
        <v>35.816000000000003</v>
      </c>
      <c r="E1270" s="199">
        <v>35.816000000000003</v>
      </c>
      <c r="F1270" s="203" t="s">
        <v>2077</v>
      </c>
    </row>
    <row r="1271" spans="1:6" s="204" customFormat="1" ht="31.5">
      <c r="A1271" s="162" t="s">
        <v>2090</v>
      </c>
      <c r="B1271" s="4" t="s">
        <v>2091</v>
      </c>
      <c r="C1271" s="4" t="s">
        <v>2076</v>
      </c>
      <c r="D1271" s="199">
        <v>47.113</v>
      </c>
      <c r="E1271" s="199">
        <v>47.113</v>
      </c>
      <c r="F1271" s="203" t="s">
        <v>2077</v>
      </c>
    </row>
    <row r="1272" spans="1:6" s="204" customFormat="1" ht="31.5">
      <c r="A1272" s="162" t="s">
        <v>2092</v>
      </c>
      <c r="B1272" s="4" t="s">
        <v>2093</v>
      </c>
      <c r="C1272" s="4" t="s">
        <v>2076</v>
      </c>
      <c r="D1272" s="199">
        <v>32.639000000000003</v>
      </c>
      <c r="E1272" s="199">
        <v>32.639000000000003</v>
      </c>
      <c r="F1272" s="203" t="s">
        <v>2077</v>
      </c>
    </row>
    <row r="1273" spans="1:6" s="204" customFormat="1" ht="31.5">
      <c r="A1273" s="162" t="s">
        <v>2094</v>
      </c>
      <c r="B1273" s="4" t="s">
        <v>2095</v>
      </c>
      <c r="C1273" s="4" t="s">
        <v>2076</v>
      </c>
      <c r="D1273" s="199">
        <v>40.076000000000001</v>
      </c>
      <c r="E1273" s="199">
        <v>40.076000000000001</v>
      </c>
      <c r="F1273" s="203" t="s">
        <v>2077</v>
      </c>
    </row>
    <row r="1274" spans="1:6" s="204" customFormat="1" ht="31.5">
      <c r="A1274" s="162" t="s">
        <v>2096</v>
      </c>
      <c r="B1274" s="4" t="s">
        <v>2097</v>
      </c>
      <c r="C1274" s="4" t="s">
        <v>2076</v>
      </c>
      <c r="D1274" s="199">
        <v>74.564999999999998</v>
      </c>
      <c r="E1274" s="199">
        <v>74.564999999999998</v>
      </c>
      <c r="F1274" s="203" t="s">
        <v>2077</v>
      </c>
    </row>
    <row r="1275" spans="1:6" s="204" customFormat="1" ht="31.5">
      <c r="A1275" s="162" t="s">
        <v>2098</v>
      </c>
      <c r="B1275" s="4" t="s">
        <v>2099</v>
      </c>
      <c r="C1275" s="4" t="s">
        <v>2076</v>
      </c>
      <c r="D1275" s="199">
        <v>31.632000000000001</v>
      </c>
      <c r="E1275" s="199">
        <v>31.632000000000001</v>
      </c>
      <c r="F1275" s="203" t="s">
        <v>2077</v>
      </c>
    </row>
    <row r="1276" spans="1:6" s="204" customFormat="1" ht="31.5">
      <c r="A1276" s="162" t="s">
        <v>2100</v>
      </c>
      <c r="B1276" s="4" t="s">
        <v>2101</v>
      </c>
      <c r="C1276" s="4" t="s">
        <v>2076</v>
      </c>
      <c r="D1276" s="199">
        <v>63.067999999999998</v>
      </c>
      <c r="E1276" s="199">
        <v>63.067999999999998</v>
      </c>
      <c r="F1276" s="203" t="s">
        <v>2077</v>
      </c>
    </row>
    <row r="1277" spans="1:6" s="204" customFormat="1" ht="31.5">
      <c r="A1277" s="191" t="s">
        <v>1666</v>
      </c>
      <c r="B1277" s="4" t="s">
        <v>2102</v>
      </c>
      <c r="C1277" s="4" t="s">
        <v>2076</v>
      </c>
      <c r="D1277" s="199">
        <v>83.563000000000002</v>
      </c>
      <c r="E1277" s="199">
        <v>83.563000000000002</v>
      </c>
      <c r="F1277" s="203" t="s">
        <v>2077</v>
      </c>
    </row>
    <row r="1278" spans="1:6" s="204" customFormat="1" ht="31.5">
      <c r="A1278" s="191" t="s">
        <v>1401</v>
      </c>
      <c r="B1278" s="4" t="s">
        <v>2103</v>
      </c>
      <c r="C1278" s="4" t="s">
        <v>2076</v>
      </c>
      <c r="D1278" s="199">
        <v>31.443999999999999</v>
      </c>
      <c r="E1278" s="199">
        <v>31.443999999999999</v>
      </c>
      <c r="F1278" s="203" t="s">
        <v>2077</v>
      </c>
    </row>
    <row r="1279" spans="1:6" s="204" customFormat="1" ht="31.5">
      <c r="A1279" s="191" t="s">
        <v>1545</v>
      </c>
      <c r="B1279" s="4" t="s">
        <v>2104</v>
      </c>
      <c r="C1279" s="4" t="s">
        <v>2076</v>
      </c>
      <c r="D1279" s="199">
        <v>3.472</v>
      </c>
      <c r="E1279" s="199">
        <v>3.472</v>
      </c>
      <c r="F1279" s="203" t="s">
        <v>2077</v>
      </c>
    </row>
    <row r="1280" spans="1:6" s="204" customFormat="1" ht="31.5">
      <c r="A1280" s="191" t="s">
        <v>2105</v>
      </c>
      <c r="B1280" s="4" t="s">
        <v>2106</v>
      </c>
      <c r="C1280" s="4" t="s">
        <v>2076</v>
      </c>
      <c r="D1280" s="199">
        <v>36.713999999999999</v>
      </c>
      <c r="E1280" s="199">
        <v>36.713999999999999</v>
      </c>
      <c r="F1280" s="203" t="s">
        <v>2077</v>
      </c>
    </row>
    <row r="1281" spans="1:6" s="204" customFormat="1" ht="31.5">
      <c r="A1281" s="191" t="s">
        <v>2054</v>
      </c>
      <c r="B1281" s="4" t="s">
        <v>2107</v>
      </c>
      <c r="C1281" s="4" t="s">
        <v>2076</v>
      </c>
      <c r="D1281" s="199">
        <v>75.539000000000001</v>
      </c>
      <c r="E1281" s="199">
        <v>75.539000000000001</v>
      </c>
      <c r="F1281" s="203" t="s">
        <v>2077</v>
      </c>
    </row>
    <row r="1282" spans="1:6" s="204" customFormat="1" ht="31.5">
      <c r="A1282" s="191" t="s">
        <v>2108</v>
      </c>
      <c r="B1282" s="4" t="s">
        <v>2109</v>
      </c>
      <c r="C1282" s="4" t="s">
        <v>2076</v>
      </c>
      <c r="D1282" s="199">
        <v>34.109000000000002</v>
      </c>
      <c r="E1282" s="199">
        <v>34.109000000000002</v>
      </c>
      <c r="F1282" s="203" t="s">
        <v>2077</v>
      </c>
    </row>
    <row r="1283" spans="1:6" s="204" customFormat="1" ht="31.5">
      <c r="A1283" s="191" t="s">
        <v>2110</v>
      </c>
      <c r="B1283" s="4" t="s">
        <v>2111</v>
      </c>
      <c r="C1283" s="4" t="s">
        <v>2076</v>
      </c>
      <c r="D1283" s="199">
        <v>36.466999999999999</v>
      </c>
      <c r="E1283" s="199">
        <v>36.466999999999999</v>
      </c>
      <c r="F1283" s="203" t="s">
        <v>2077</v>
      </c>
    </row>
    <row r="1284" spans="1:6" s="204" customFormat="1" ht="31.5">
      <c r="A1284" s="191" t="s">
        <v>2112</v>
      </c>
      <c r="B1284" s="4" t="s">
        <v>2113</v>
      </c>
      <c r="C1284" s="4" t="s">
        <v>2076</v>
      </c>
      <c r="D1284" s="199">
        <v>49.631999999999998</v>
      </c>
      <c r="E1284" s="199">
        <v>49.631999999999998</v>
      </c>
      <c r="F1284" s="203" t="s">
        <v>2077</v>
      </c>
    </row>
    <row r="1285" spans="1:6" s="204" customFormat="1" ht="31.5">
      <c r="A1285" s="191" t="s">
        <v>2114</v>
      </c>
      <c r="B1285" s="4" t="s">
        <v>2115</v>
      </c>
      <c r="C1285" s="4" t="s">
        <v>2076</v>
      </c>
      <c r="D1285" s="199">
        <v>6.11</v>
      </c>
      <c r="E1285" s="199">
        <v>6.11</v>
      </c>
      <c r="F1285" s="203" t="s">
        <v>2077</v>
      </c>
    </row>
    <row r="1286" spans="1:6" s="204" customFormat="1" ht="31.5">
      <c r="A1286" s="191" t="s">
        <v>2116</v>
      </c>
      <c r="B1286" s="4" t="s">
        <v>2117</v>
      </c>
      <c r="C1286" s="4" t="s">
        <v>2076</v>
      </c>
      <c r="D1286" s="199">
        <v>4.8659999999999997</v>
      </c>
      <c r="E1286" s="199">
        <v>4.8659999999999997</v>
      </c>
      <c r="F1286" s="203" t="s">
        <v>2077</v>
      </c>
    </row>
    <row r="1287" spans="1:6" s="204" customFormat="1" ht="31.5">
      <c r="A1287" s="191" t="s">
        <v>2118</v>
      </c>
      <c r="B1287" s="4" t="s">
        <v>2119</v>
      </c>
      <c r="C1287" s="4" t="s">
        <v>2076</v>
      </c>
      <c r="D1287" s="199">
        <v>10.961</v>
      </c>
      <c r="E1287" s="199">
        <v>10.961</v>
      </c>
      <c r="F1287" s="203" t="s">
        <v>2077</v>
      </c>
    </row>
    <row r="1288" spans="1:6" s="204" customFormat="1" ht="31.5">
      <c r="A1288" s="191" t="s">
        <v>2120</v>
      </c>
      <c r="B1288" s="4" t="s">
        <v>2121</v>
      </c>
      <c r="C1288" s="4" t="s">
        <v>2076</v>
      </c>
      <c r="D1288" s="199">
        <v>6.03</v>
      </c>
      <c r="E1288" s="199">
        <v>6.03</v>
      </c>
      <c r="F1288" s="203" t="s">
        <v>2077</v>
      </c>
    </row>
    <row r="1289" spans="1:6" s="204" customFormat="1" ht="31.5">
      <c r="A1289" s="191" t="s">
        <v>2122</v>
      </c>
      <c r="B1289" s="4" t="s">
        <v>2123</v>
      </c>
      <c r="C1289" s="4" t="s">
        <v>2076</v>
      </c>
      <c r="D1289" s="199">
        <v>15.747</v>
      </c>
      <c r="E1289" s="199">
        <v>15.747</v>
      </c>
      <c r="F1289" s="203" t="s">
        <v>2077</v>
      </c>
    </row>
    <row r="1290" spans="1:6" s="204" customFormat="1" ht="31.5">
      <c r="A1290" s="189" t="s">
        <v>2124</v>
      </c>
      <c r="B1290" s="4" t="s">
        <v>2125</v>
      </c>
      <c r="C1290" s="155" t="s">
        <v>2126</v>
      </c>
      <c r="D1290" s="199">
        <v>420.28</v>
      </c>
      <c r="E1290" s="199">
        <v>420.28</v>
      </c>
      <c r="F1290" s="157" t="s">
        <v>23</v>
      </c>
    </row>
    <row r="1291" spans="1:6" s="204" customFormat="1" ht="31.5">
      <c r="A1291" s="189" t="s">
        <v>2127</v>
      </c>
      <c r="B1291" s="4" t="s">
        <v>2128</v>
      </c>
      <c r="C1291" s="4" t="s">
        <v>2129</v>
      </c>
      <c r="D1291" s="199">
        <v>321.99900000000002</v>
      </c>
      <c r="E1291" s="199">
        <v>321.99900000000002</v>
      </c>
      <c r="F1291" s="158" t="s">
        <v>2130</v>
      </c>
    </row>
    <row r="1292" spans="1:6" s="204" customFormat="1" ht="31.5">
      <c r="A1292" s="13" t="s">
        <v>2131</v>
      </c>
      <c r="B1292" s="4" t="s">
        <v>2132</v>
      </c>
      <c r="C1292" s="155" t="s">
        <v>2133</v>
      </c>
      <c r="D1292" s="199">
        <v>2603.4589999999998</v>
      </c>
      <c r="E1292" s="199">
        <v>2603.4589999999998</v>
      </c>
      <c r="F1292" s="159" t="s">
        <v>2134</v>
      </c>
    </row>
    <row r="1293" spans="1:6" s="204" customFormat="1" ht="47.25">
      <c r="A1293" s="189" t="s">
        <v>2135</v>
      </c>
      <c r="B1293" s="189" t="s">
        <v>2136</v>
      </c>
      <c r="C1293" s="13" t="s">
        <v>2137</v>
      </c>
      <c r="D1293" s="193">
        <v>186.23651000000001</v>
      </c>
      <c r="E1293" s="193">
        <v>186.23651000000001</v>
      </c>
      <c r="F1293" s="147" t="s">
        <v>2077</v>
      </c>
    </row>
    <row r="1294" spans="1:6" s="204" customFormat="1" ht="47.25">
      <c r="A1294" s="189" t="s">
        <v>2138</v>
      </c>
      <c r="B1294" s="189" t="s">
        <v>2139</v>
      </c>
      <c r="C1294" s="13" t="s">
        <v>2140</v>
      </c>
      <c r="D1294" s="193">
        <v>175.72559000000001</v>
      </c>
      <c r="E1294" s="193">
        <v>175.72559000000001</v>
      </c>
      <c r="F1294" s="147" t="s">
        <v>2077</v>
      </c>
    </row>
    <row r="1295" spans="1:6" s="204" customFormat="1" ht="47.25">
      <c r="A1295" s="189" t="s">
        <v>2141</v>
      </c>
      <c r="B1295" s="189" t="s">
        <v>2142</v>
      </c>
      <c r="C1295" s="13" t="s">
        <v>2137</v>
      </c>
      <c r="D1295" s="193">
        <v>175.83035000000001</v>
      </c>
      <c r="E1295" s="193">
        <v>175.83035000000001</v>
      </c>
      <c r="F1295" s="147" t="s">
        <v>2077</v>
      </c>
    </row>
    <row r="1296" spans="1:6" s="204" customFormat="1" ht="47.25">
      <c r="A1296" s="189" t="s">
        <v>2143</v>
      </c>
      <c r="B1296" s="189" t="s">
        <v>2144</v>
      </c>
      <c r="C1296" s="13" t="s">
        <v>2137</v>
      </c>
      <c r="D1296" s="193">
        <v>231.46489</v>
      </c>
      <c r="E1296" s="193">
        <v>231.46489</v>
      </c>
      <c r="F1296" s="147" t="s">
        <v>2077</v>
      </c>
    </row>
    <row r="1297" spans="1:6" s="204" customFormat="1" ht="47.25">
      <c r="A1297" s="189" t="s">
        <v>2145</v>
      </c>
      <c r="B1297" s="189" t="s">
        <v>2146</v>
      </c>
      <c r="C1297" s="13" t="s">
        <v>2137</v>
      </c>
      <c r="D1297" s="193">
        <v>231.46489</v>
      </c>
      <c r="E1297" s="193">
        <v>231.46489</v>
      </c>
      <c r="F1297" s="147" t="s">
        <v>2077</v>
      </c>
    </row>
    <row r="1298" spans="1:6" s="204" customFormat="1" ht="47.25">
      <c r="A1298" s="189" t="s">
        <v>2010</v>
      </c>
      <c r="B1298" s="189" t="s">
        <v>2147</v>
      </c>
      <c r="C1298" s="13" t="s">
        <v>2137</v>
      </c>
      <c r="D1298" s="193">
        <v>178.14554000000001</v>
      </c>
      <c r="E1298" s="193">
        <v>178.14554000000001</v>
      </c>
      <c r="F1298" s="147" t="s">
        <v>2077</v>
      </c>
    </row>
    <row r="1299" spans="1:6" s="204" customFormat="1" ht="47.25">
      <c r="A1299" s="189" t="s">
        <v>2148</v>
      </c>
      <c r="B1299" s="189" t="s">
        <v>2149</v>
      </c>
      <c r="C1299" s="13" t="s">
        <v>2137</v>
      </c>
      <c r="D1299" s="193">
        <v>229.76777999999999</v>
      </c>
      <c r="E1299" s="193">
        <v>229.76777999999999</v>
      </c>
      <c r="F1299" s="147" t="s">
        <v>2077</v>
      </c>
    </row>
    <row r="1300" spans="1:6" s="204" customFormat="1" ht="47.25">
      <c r="A1300" s="189" t="s">
        <v>2150</v>
      </c>
      <c r="B1300" s="189" t="s">
        <v>2151</v>
      </c>
      <c r="C1300" s="13" t="s">
        <v>2137</v>
      </c>
      <c r="D1300" s="193">
        <v>79.495379999999997</v>
      </c>
      <c r="E1300" s="193">
        <v>79.495379999999997</v>
      </c>
      <c r="F1300" s="147" t="s">
        <v>2077</v>
      </c>
    </row>
    <row r="1301" spans="1:6" s="204" customFormat="1" ht="47.25">
      <c r="A1301" s="189" t="s">
        <v>2152</v>
      </c>
      <c r="B1301" s="189" t="s">
        <v>2153</v>
      </c>
      <c r="C1301" s="13" t="s">
        <v>2137</v>
      </c>
      <c r="D1301" s="193">
        <v>196.12701999999999</v>
      </c>
      <c r="E1301" s="193">
        <v>196.12701999999999</v>
      </c>
      <c r="F1301" s="147" t="s">
        <v>2077</v>
      </c>
    </row>
    <row r="1302" spans="1:6" s="204" customFormat="1" ht="47.25">
      <c r="A1302" s="189" t="s">
        <v>2154</v>
      </c>
      <c r="B1302" s="189" t="s">
        <v>2155</v>
      </c>
      <c r="C1302" s="13" t="s">
        <v>2137</v>
      </c>
      <c r="D1302" s="193">
        <v>32.959820000000001</v>
      </c>
      <c r="E1302" s="193">
        <v>32.959820000000001</v>
      </c>
      <c r="F1302" s="147" t="s">
        <v>2077</v>
      </c>
    </row>
    <row r="1303" spans="1:6" s="204" customFormat="1" ht="47.25">
      <c r="A1303" s="189" t="s">
        <v>2156</v>
      </c>
      <c r="B1303" s="189" t="s">
        <v>2157</v>
      </c>
      <c r="C1303" s="13" t="s">
        <v>2137</v>
      </c>
      <c r="D1303" s="193">
        <v>71.464939999999999</v>
      </c>
      <c r="E1303" s="193">
        <v>71.464939999999999</v>
      </c>
      <c r="F1303" s="147" t="s">
        <v>2077</v>
      </c>
    </row>
    <row r="1304" spans="1:6" s="204" customFormat="1" ht="47.25">
      <c r="A1304" s="189" t="s">
        <v>2158</v>
      </c>
      <c r="B1304" s="189" t="s">
        <v>2159</v>
      </c>
      <c r="C1304" s="13" t="s">
        <v>2137</v>
      </c>
      <c r="D1304" s="193">
        <v>138.59747999999999</v>
      </c>
      <c r="E1304" s="193">
        <v>138.59747999999999</v>
      </c>
      <c r="F1304" s="147" t="s">
        <v>2077</v>
      </c>
    </row>
    <row r="1305" spans="1:6" s="204" customFormat="1" ht="47.25">
      <c r="A1305" s="189" t="s">
        <v>2160</v>
      </c>
      <c r="B1305" s="189" t="s">
        <v>2161</v>
      </c>
      <c r="C1305" s="13" t="s">
        <v>2137</v>
      </c>
      <c r="D1305" s="193">
        <v>80.096580000000003</v>
      </c>
      <c r="E1305" s="193">
        <v>80.096580000000003</v>
      </c>
      <c r="F1305" s="147" t="s">
        <v>2077</v>
      </c>
    </row>
    <row r="1306" spans="1:6" s="204" customFormat="1" ht="47.25">
      <c r="A1306" s="189" t="s">
        <v>2162</v>
      </c>
      <c r="B1306" s="189" t="s">
        <v>2163</v>
      </c>
      <c r="C1306" s="13" t="s">
        <v>2137</v>
      </c>
      <c r="D1306" s="193">
        <v>31.88429</v>
      </c>
      <c r="E1306" s="193">
        <v>31.88429</v>
      </c>
      <c r="F1306" s="147" t="s">
        <v>2077</v>
      </c>
    </row>
    <row r="1307" spans="1:6" s="204" customFormat="1" ht="47.25">
      <c r="A1307" s="189" t="s">
        <v>2164</v>
      </c>
      <c r="B1307" s="189" t="s">
        <v>2165</v>
      </c>
      <c r="C1307" s="13" t="s">
        <v>2137</v>
      </c>
      <c r="D1307" s="193">
        <v>189.37814</v>
      </c>
      <c r="E1307" s="193">
        <v>189.37814</v>
      </c>
      <c r="F1307" s="147" t="s">
        <v>2077</v>
      </c>
    </row>
    <row r="1308" spans="1:6" s="204" customFormat="1" ht="47.25">
      <c r="A1308" s="189" t="s">
        <v>2166</v>
      </c>
      <c r="B1308" s="189" t="s">
        <v>2167</v>
      </c>
      <c r="C1308" s="13" t="s">
        <v>2137</v>
      </c>
      <c r="D1308" s="193">
        <v>66.438789999999997</v>
      </c>
      <c r="E1308" s="193">
        <v>66.438789999999997</v>
      </c>
      <c r="F1308" s="147" t="s">
        <v>2077</v>
      </c>
    </row>
    <row r="1309" spans="1:6" s="204" customFormat="1" ht="47.25">
      <c r="A1309" s="189" t="s">
        <v>2168</v>
      </c>
      <c r="B1309" s="189" t="s">
        <v>2169</v>
      </c>
      <c r="C1309" s="13" t="s">
        <v>2137</v>
      </c>
      <c r="D1309" s="193">
        <v>101.18536</v>
      </c>
      <c r="E1309" s="193">
        <v>101.18536</v>
      </c>
      <c r="F1309" s="147" t="s">
        <v>2077</v>
      </c>
    </row>
    <row r="1310" spans="1:6" s="204" customFormat="1" ht="47.25">
      <c r="A1310" s="189" t="s">
        <v>2170</v>
      </c>
      <c r="B1310" s="189" t="s">
        <v>2171</v>
      </c>
      <c r="C1310" s="13" t="s">
        <v>2137</v>
      </c>
      <c r="D1310" s="193">
        <v>71.464939999999999</v>
      </c>
      <c r="E1310" s="193">
        <v>71.464939999999999</v>
      </c>
      <c r="F1310" s="147" t="s">
        <v>2077</v>
      </c>
    </row>
    <row r="1311" spans="1:6" s="204" customFormat="1" ht="47.25">
      <c r="A1311" s="189" t="s">
        <v>2172</v>
      </c>
      <c r="B1311" s="189" t="s">
        <v>2173</v>
      </c>
      <c r="C1311" s="13" t="s">
        <v>2137</v>
      </c>
      <c r="D1311" s="193">
        <v>201.91559000000001</v>
      </c>
      <c r="E1311" s="193">
        <v>201.91559000000001</v>
      </c>
      <c r="F1311" s="147" t="s">
        <v>2077</v>
      </c>
    </row>
    <row r="1312" spans="1:6" s="204" customFormat="1" ht="47.25">
      <c r="A1312" s="189" t="s">
        <v>2174</v>
      </c>
      <c r="B1312" s="189" t="s">
        <v>2175</v>
      </c>
      <c r="C1312" s="13" t="s">
        <v>2137</v>
      </c>
      <c r="D1312" s="193">
        <v>49.721420000000002</v>
      </c>
      <c r="E1312" s="193">
        <v>49.721420000000002</v>
      </c>
      <c r="F1312" s="147" t="s">
        <v>2077</v>
      </c>
    </row>
    <row r="1313" spans="1:6" s="204" customFormat="1" ht="47.25">
      <c r="A1313" s="189" t="s">
        <v>2176</v>
      </c>
      <c r="B1313" s="189" t="s">
        <v>2177</v>
      </c>
      <c r="C1313" s="13" t="s">
        <v>2137</v>
      </c>
      <c r="D1313" s="193">
        <v>110.94665999999999</v>
      </c>
      <c r="E1313" s="193">
        <v>110.94665999999999</v>
      </c>
      <c r="F1313" s="147" t="s">
        <v>2077</v>
      </c>
    </row>
    <row r="1314" spans="1:6" s="204" customFormat="1" ht="47.25">
      <c r="A1314" s="189" t="s">
        <v>2178</v>
      </c>
      <c r="B1314" s="189" t="s">
        <v>2179</v>
      </c>
      <c r="C1314" s="13" t="s">
        <v>2137</v>
      </c>
      <c r="D1314" s="193">
        <v>97.969220000000007</v>
      </c>
      <c r="E1314" s="193">
        <v>97.969220000000007</v>
      </c>
      <c r="F1314" s="147" t="s">
        <v>2077</v>
      </c>
    </row>
    <row r="1315" spans="1:6" s="204" customFormat="1" ht="47.25">
      <c r="A1315" s="189" t="s">
        <v>1514</v>
      </c>
      <c r="B1315" s="189" t="s">
        <v>2180</v>
      </c>
      <c r="C1315" s="13" t="s">
        <v>2137</v>
      </c>
      <c r="D1315" s="193">
        <v>158.50421</v>
      </c>
      <c r="E1315" s="193">
        <v>158.50421</v>
      </c>
      <c r="F1315" s="147" t="s">
        <v>2077</v>
      </c>
    </row>
    <row r="1316" spans="1:6" s="204" customFormat="1" ht="47.25">
      <c r="A1316" s="189" t="s">
        <v>2181</v>
      </c>
      <c r="B1316" s="189" t="s">
        <v>2182</v>
      </c>
      <c r="C1316" s="13" t="s">
        <v>2137</v>
      </c>
      <c r="D1316" s="193">
        <v>43.055199999999999</v>
      </c>
      <c r="E1316" s="193">
        <v>43.055199999999999</v>
      </c>
      <c r="F1316" s="147" t="s">
        <v>2077</v>
      </c>
    </row>
    <row r="1317" spans="1:6" s="204" customFormat="1" ht="47.25">
      <c r="A1317" s="189" t="s">
        <v>2183</v>
      </c>
      <c r="B1317" s="189" t="s">
        <v>2184</v>
      </c>
      <c r="C1317" s="13" t="s">
        <v>2137</v>
      </c>
      <c r="D1317" s="193">
        <v>452.67844000000002</v>
      </c>
      <c r="E1317" s="193">
        <v>452.67844000000002</v>
      </c>
      <c r="F1317" s="147" t="s">
        <v>2077</v>
      </c>
    </row>
    <row r="1318" spans="1:6" s="204" customFormat="1" ht="47.25">
      <c r="A1318" s="189" t="s">
        <v>2185</v>
      </c>
      <c r="B1318" s="189" t="s">
        <v>2186</v>
      </c>
      <c r="C1318" s="13" t="s">
        <v>2137</v>
      </c>
      <c r="D1318" s="193">
        <v>452.67844000000002</v>
      </c>
      <c r="E1318" s="193">
        <v>452.67844000000002</v>
      </c>
      <c r="F1318" s="147" t="s">
        <v>2077</v>
      </c>
    </row>
    <row r="1319" spans="1:6" s="204" customFormat="1" ht="47.25">
      <c r="A1319" s="189" t="s">
        <v>2187</v>
      </c>
      <c r="B1319" s="189" t="s">
        <v>2188</v>
      </c>
      <c r="C1319" s="13" t="s">
        <v>2137</v>
      </c>
      <c r="D1319" s="193">
        <v>38.185020000000002</v>
      </c>
      <c r="E1319" s="193">
        <v>38.185020000000002</v>
      </c>
      <c r="F1319" s="147" t="s">
        <v>2077</v>
      </c>
    </row>
    <row r="1320" spans="1:6" s="204" customFormat="1" ht="47.25">
      <c r="A1320" s="189" t="s">
        <v>2189</v>
      </c>
      <c r="B1320" s="189" t="s">
        <v>2190</v>
      </c>
      <c r="C1320" s="13" t="s">
        <v>2137</v>
      </c>
      <c r="D1320" s="193">
        <v>38.659930000000003</v>
      </c>
      <c r="E1320" s="193">
        <v>38.659930000000003</v>
      </c>
      <c r="F1320" s="147" t="s">
        <v>2077</v>
      </c>
    </row>
    <row r="1321" spans="1:6" s="204" customFormat="1" ht="47.25">
      <c r="A1321" s="189" t="s">
        <v>2191</v>
      </c>
      <c r="B1321" s="189" t="s">
        <v>2192</v>
      </c>
      <c r="C1321" s="13" t="s">
        <v>2137</v>
      </c>
      <c r="D1321" s="193">
        <v>39.402560000000001</v>
      </c>
      <c r="E1321" s="193">
        <v>39.402560000000001</v>
      </c>
      <c r="F1321" s="147" t="s">
        <v>2077</v>
      </c>
    </row>
    <row r="1322" spans="1:6" s="204" customFormat="1" ht="47.25">
      <c r="A1322" s="189" t="s">
        <v>2193</v>
      </c>
      <c r="B1322" s="189" t="s">
        <v>2194</v>
      </c>
      <c r="C1322" s="13" t="s">
        <v>2137</v>
      </c>
      <c r="D1322" s="193">
        <v>167.34827999999999</v>
      </c>
      <c r="E1322" s="193">
        <v>167.34827999999999</v>
      </c>
      <c r="F1322" s="147" t="s">
        <v>2077</v>
      </c>
    </row>
    <row r="1323" spans="1:6" s="204" customFormat="1" ht="47.25">
      <c r="A1323" s="189" t="s">
        <v>2195</v>
      </c>
      <c r="B1323" s="189" t="s">
        <v>2196</v>
      </c>
      <c r="C1323" s="13" t="s">
        <v>2137</v>
      </c>
      <c r="D1323" s="193">
        <v>58.751739999999998</v>
      </c>
      <c r="E1323" s="193">
        <v>58.751739999999998</v>
      </c>
      <c r="F1323" s="147" t="s">
        <v>2077</v>
      </c>
    </row>
    <row r="1324" spans="1:6" s="204" customFormat="1" ht="47.25">
      <c r="A1324" s="189" t="s">
        <v>2197</v>
      </c>
      <c r="B1324" s="189" t="s">
        <v>2198</v>
      </c>
      <c r="C1324" s="13" t="s">
        <v>2137</v>
      </c>
      <c r="D1324" s="193">
        <v>163.87025</v>
      </c>
      <c r="E1324" s="193">
        <v>163.87025</v>
      </c>
      <c r="F1324" s="147" t="s">
        <v>2077</v>
      </c>
    </row>
    <row r="1325" spans="1:6" s="204" customFormat="1" ht="47.25">
      <c r="A1325" s="189" t="s">
        <v>2199</v>
      </c>
      <c r="B1325" s="189" t="s">
        <v>2200</v>
      </c>
      <c r="C1325" s="13" t="s">
        <v>2137</v>
      </c>
      <c r="D1325" s="193">
        <v>157.35592</v>
      </c>
      <c r="E1325" s="193">
        <v>157.35592</v>
      </c>
      <c r="F1325" s="147" t="s">
        <v>2077</v>
      </c>
    </row>
    <row r="1326" spans="1:6" s="204" customFormat="1" ht="47.25">
      <c r="A1326" s="189" t="s">
        <v>2201</v>
      </c>
      <c r="B1326" s="189" t="s">
        <v>2202</v>
      </c>
      <c r="C1326" s="13" t="s">
        <v>2137</v>
      </c>
      <c r="D1326" s="193">
        <f>157.35592</f>
        <v>157.35592</v>
      </c>
      <c r="E1326" s="193">
        <f>157.35592</f>
        <v>157.35592</v>
      </c>
      <c r="F1326" s="147" t="s">
        <v>2077</v>
      </c>
    </row>
    <row r="1327" spans="1:6" s="204" customFormat="1" ht="47.25">
      <c r="A1327" s="189" t="s">
        <v>2203</v>
      </c>
      <c r="B1327" s="189" t="s">
        <v>2204</v>
      </c>
      <c r="C1327" s="13" t="s">
        <v>2137</v>
      </c>
      <c r="D1327" s="193">
        <v>46.655450000000002</v>
      </c>
      <c r="E1327" s="193">
        <v>46.655450000000002</v>
      </c>
      <c r="F1327" s="147" t="s">
        <v>2077</v>
      </c>
    </row>
    <row r="1328" spans="1:6" s="204" customFormat="1" ht="47.25">
      <c r="A1328" s="189" t="s">
        <v>2205</v>
      </c>
      <c r="B1328" s="189" t="s">
        <v>2206</v>
      </c>
      <c r="C1328" s="13" t="s">
        <v>2137</v>
      </c>
      <c r="D1328" s="193">
        <v>97.335999999999999</v>
      </c>
      <c r="E1328" s="193">
        <v>97.335999999999999</v>
      </c>
      <c r="F1328" s="147" t="s">
        <v>2077</v>
      </c>
    </row>
    <row r="1329" spans="1:6" s="204" customFormat="1" ht="47.25">
      <c r="A1329" s="189" t="s">
        <v>2207</v>
      </c>
      <c r="B1329" s="189" t="s">
        <v>2208</v>
      </c>
      <c r="C1329" s="13" t="s">
        <v>2137</v>
      </c>
      <c r="D1329" s="193">
        <v>340.13709999999998</v>
      </c>
      <c r="E1329" s="193">
        <v>340.13709999999998</v>
      </c>
      <c r="F1329" s="147" t="s">
        <v>2077</v>
      </c>
    </row>
    <row r="1330" spans="1:6" s="204" customFormat="1" ht="47.25">
      <c r="A1330" s="189" t="s">
        <v>2209</v>
      </c>
      <c r="B1330" s="189" t="s">
        <v>2210</v>
      </c>
      <c r="C1330" s="13" t="s">
        <v>2137</v>
      </c>
      <c r="D1330" s="193">
        <v>142.36884000000001</v>
      </c>
      <c r="E1330" s="193">
        <v>142.36884000000001</v>
      </c>
      <c r="F1330" s="147" t="s">
        <v>2077</v>
      </c>
    </row>
    <row r="1331" spans="1:6" s="204" customFormat="1" ht="47.25">
      <c r="A1331" s="189" t="s">
        <v>2211</v>
      </c>
      <c r="B1331" s="189" t="s">
        <v>2212</v>
      </c>
      <c r="C1331" s="13" t="s">
        <v>2137</v>
      </c>
      <c r="D1331" s="193">
        <v>97.335999999999999</v>
      </c>
      <c r="E1331" s="193">
        <v>97.335999999999999</v>
      </c>
      <c r="F1331" s="147" t="s">
        <v>2077</v>
      </c>
    </row>
    <row r="1332" spans="1:6" s="204" customFormat="1" ht="47.25">
      <c r="A1332" s="189" t="s">
        <v>2213</v>
      </c>
      <c r="B1332" s="189" t="s">
        <v>2214</v>
      </c>
      <c r="C1332" s="13" t="s">
        <v>2137</v>
      </c>
      <c r="D1332" s="193">
        <v>114.20935</v>
      </c>
      <c r="E1332" s="193">
        <v>114.20935</v>
      </c>
      <c r="F1332" s="147" t="s">
        <v>2077</v>
      </c>
    </row>
    <row r="1333" spans="1:6" s="204" customFormat="1" ht="47.25">
      <c r="A1333" s="189" t="s">
        <v>1127</v>
      </c>
      <c r="B1333" s="189" t="s">
        <v>2215</v>
      </c>
      <c r="C1333" s="13" t="s">
        <v>2137</v>
      </c>
      <c r="D1333" s="193">
        <v>180.43861999999999</v>
      </c>
      <c r="E1333" s="193">
        <v>180.43861999999999</v>
      </c>
      <c r="F1333" s="147" t="s">
        <v>2077</v>
      </c>
    </row>
    <row r="1334" spans="1:6" s="204" customFormat="1" ht="47.25">
      <c r="A1334" s="189" t="s">
        <v>2216</v>
      </c>
      <c r="B1334" s="189" t="s">
        <v>2217</v>
      </c>
      <c r="C1334" s="13" t="s">
        <v>2137</v>
      </c>
      <c r="D1334" s="193">
        <v>50.62585</v>
      </c>
      <c r="E1334" s="193">
        <v>50.62585</v>
      </c>
      <c r="F1334" s="147" t="s">
        <v>2077</v>
      </c>
    </row>
    <row r="1335" spans="1:6" s="204" customFormat="1" ht="47.25">
      <c r="A1335" s="189" t="s">
        <v>2218</v>
      </c>
      <c r="B1335" s="189" t="s">
        <v>2219</v>
      </c>
      <c r="C1335" s="13" t="s">
        <v>2137</v>
      </c>
      <c r="D1335" s="193">
        <v>256.11025999999998</v>
      </c>
      <c r="E1335" s="193">
        <v>256.11025999999998</v>
      </c>
      <c r="F1335" s="147" t="s">
        <v>2077</v>
      </c>
    </row>
    <row r="1336" spans="1:6" s="204" customFormat="1" ht="47.25">
      <c r="A1336" s="189" t="s">
        <v>2220</v>
      </c>
      <c r="B1336" s="189" t="s">
        <v>2221</v>
      </c>
      <c r="C1336" s="13" t="s">
        <v>2137</v>
      </c>
      <c r="D1336" s="193">
        <v>180.53057999999999</v>
      </c>
      <c r="E1336" s="193">
        <v>180.53057999999999</v>
      </c>
      <c r="F1336" s="147" t="s">
        <v>2077</v>
      </c>
    </row>
    <row r="1337" spans="1:6" s="204" customFormat="1" ht="47.25">
      <c r="A1337" s="189" t="s">
        <v>2222</v>
      </c>
      <c r="B1337" s="189" t="s">
        <v>2223</v>
      </c>
      <c r="C1337" s="13" t="s">
        <v>2137</v>
      </c>
      <c r="D1337" s="193">
        <v>63.101599999999998</v>
      </c>
      <c r="E1337" s="193">
        <v>63.101599999999998</v>
      </c>
      <c r="F1337" s="147" t="s">
        <v>2077</v>
      </c>
    </row>
    <row r="1338" spans="1:6" s="204" customFormat="1" ht="47.25">
      <c r="A1338" s="189" t="s">
        <v>2224</v>
      </c>
      <c r="B1338" s="189" t="s">
        <v>2225</v>
      </c>
      <c r="C1338" s="13" t="s">
        <v>2137</v>
      </c>
      <c r="D1338" s="193">
        <v>245.04760999999999</v>
      </c>
      <c r="E1338" s="193">
        <v>245.04760999999999</v>
      </c>
      <c r="F1338" s="147" t="s">
        <v>2077</v>
      </c>
    </row>
    <row r="1339" spans="1:6" s="204" customFormat="1" ht="47.25">
      <c r="A1339" s="13" t="s">
        <v>2226</v>
      </c>
      <c r="B1339" s="189" t="s">
        <v>2227</v>
      </c>
      <c r="C1339" s="13" t="s">
        <v>2137</v>
      </c>
      <c r="D1339" s="193">
        <v>94.545900000000003</v>
      </c>
      <c r="E1339" s="193">
        <v>94.545900000000003</v>
      </c>
      <c r="F1339" s="147" t="s">
        <v>2077</v>
      </c>
    </row>
    <row r="1340" spans="1:6" s="204" customFormat="1" ht="47.25">
      <c r="A1340" s="13" t="s">
        <v>2228</v>
      </c>
      <c r="B1340" s="189" t="s">
        <v>2229</v>
      </c>
      <c r="C1340" s="13" t="s">
        <v>2137</v>
      </c>
      <c r="D1340" s="193">
        <v>115.56774</v>
      </c>
      <c r="E1340" s="193">
        <v>115.56774</v>
      </c>
      <c r="F1340" s="147" t="s">
        <v>2077</v>
      </c>
    </row>
    <row r="1341" spans="1:6" s="204" customFormat="1" ht="47.25">
      <c r="A1341" s="13" t="s">
        <v>2230</v>
      </c>
      <c r="B1341" s="189" t="s">
        <v>2231</v>
      </c>
      <c r="C1341" s="13" t="s">
        <v>2137</v>
      </c>
      <c r="D1341" s="193">
        <v>78.014769999999999</v>
      </c>
      <c r="E1341" s="193">
        <v>78.014769999999999</v>
      </c>
      <c r="F1341" s="147" t="s">
        <v>2077</v>
      </c>
    </row>
    <row r="1342" spans="1:6" s="204" customFormat="1" ht="47.25">
      <c r="A1342" s="13" t="s">
        <v>2232</v>
      </c>
      <c r="B1342" s="189" t="s">
        <v>2233</v>
      </c>
      <c r="C1342" s="13" t="s">
        <v>2137</v>
      </c>
      <c r="D1342" s="193">
        <v>13.084519999999999</v>
      </c>
      <c r="E1342" s="193">
        <v>13.084519999999999</v>
      </c>
      <c r="F1342" s="147" t="s">
        <v>2077</v>
      </c>
    </row>
    <row r="1343" spans="1:6" s="204" customFormat="1" ht="47.25">
      <c r="A1343" s="13" t="s">
        <v>2234</v>
      </c>
      <c r="B1343" s="189" t="s">
        <v>2235</v>
      </c>
      <c r="C1343" s="13" t="s">
        <v>2137</v>
      </c>
      <c r="D1343" s="193">
        <v>12.540940000000001</v>
      </c>
      <c r="E1343" s="193">
        <v>12.540940000000001</v>
      </c>
      <c r="F1343" s="147" t="s">
        <v>2077</v>
      </c>
    </row>
    <row r="1344" spans="1:6" s="204" customFormat="1" ht="47.25">
      <c r="A1344" s="13" t="s">
        <v>2236</v>
      </c>
      <c r="B1344" s="189" t="s">
        <v>2237</v>
      </c>
      <c r="C1344" s="13" t="s">
        <v>2137</v>
      </c>
      <c r="D1344" s="193">
        <v>12.064859999999999</v>
      </c>
      <c r="E1344" s="193">
        <v>12.064859999999999</v>
      </c>
      <c r="F1344" s="147" t="s">
        <v>2077</v>
      </c>
    </row>
    <row r="1345" spans="1:6" s="204" customFormat="1" ht="47.25">
      <c r="A1345" s="13" t="s">
        <v>2238</v>
      </c>
      <c r="B1345" s="189" t="s">
        <v>2239</v>
      </c>
      <c r="C1345" s="13" t="s">
        <v>2137</v>
      </c>
      <c r="D1345" s="193">
        <v>13.31616</v>
      </c>
      <c r="E1345" s="193">
        <v>13.31616</v>
      </c>
      <c r="F1345" s="147" t="s">
        <v>2077</v>
      </c>
    </row>
    <row r="1346" spans="1:6" s="204" customFormat="1" ht="47.25">
      <c r="A1346" s="13" t="s">
        <v>2240</v>
      </c>
      <c r="B1346" s="189" t="s">
        <v>2241</v>
      </c>
      <c r="C1346" s="13" t="s">
        <v>2137</v>
      </c>
      <c r="D1346" s="193">
        <v>11.68074</v>
      </c>
      <c r="E1346" s="193">
        <v>11.68074</v>
      </c>
      <c r="F1346" s="147" t="s">
        <v>2077</v>
      </c>
    </row>
    <row r="1347" spans="1:6" s="204" customFormat="1" ht="47.25">
      <c r="A1347" s="13" t="s">
        <v>2242</v>
      </c>
      <c r="B1347" s="189" t="s">
        <v>2243</v>
      </c>
      <c r="C1347" s="13" t="s">
        <v>2137</v>
      </c>
      <c r="D1347" s="193">
        <v>28.575040000000001</v>
      </c>
      <c r="E1347" s="193">
        <v>28.575040000000001</v>
      </c>
      <c r="F1347" s="147" t="s">
        <v>2077</v>
      </c>
    </row>
    <row r="1348" spans="1:6" s="204" customFormat="1" ht="47.25">
      <c r="A1348" s="13" t="s">
        <v>2244</v>
      </c>
      <c r="B1348" s="189" t="s">
        <v>2245</v>
      </c>
      <c r="C1348" s="13" t="s">
        <v>2137</v>
      </c>
      <c r="D1348" s="193">
        <v>16.346050000000002</v>
      </c>
      <c r="E1348" s="193">
        <v>16.346050000000002</v>
      </c>
      <c r="F1348" s="147" t="s">
        <v>2077</v>
      </c>
    </row>
    <row r="1349" spans="1:6" s="204" customFormat="1" ht="47.25">
      <c r="A1349" s="13" t="s">
        <v>2246</v>
      </c>
      <c r="B1349" s="189" t="s">
        <v>2247</v>
      </c>
      <c r="C1349" s="13" t="s">
        <v>2137</v>
      </c>
      <c r="D1349" s="193">
        <v>255.43048999999999</v>
      </c>
      <c r="E1349" s="193">
        <v>255.43048999999999</v>
      </c>
      <c r="F1349" s="147" t="s">
        <v>2077</v>
      </c>
    </row>
    <row r="1350" spans="1:6" s="204" customFormat="1" ht="47.25">
      <c r="A1350" s="13" t="s">
        <v>2248</v>
      </c>
      <c r="B1350" s="189" t="s">
        <v>2249</v>
      </c>
      <c r="C1350" s="13" t="s">
        <v>2137</v>
      </c>
      <c r="D1350" s="193">
        <v>22.922650000000001</v>
      </c>
      <c r="E1350" s="193">
        <v>22.922650000000001</v>
      </c>
      <c r="F1350" s="147" t="s">
        <v>2077</v>
      </c>
    </row>
    <row r="1351" spans="1:6" s="204" customFormat="1" ht="47.25">
      <c r="A1351" s="13" t="s">
        <v>2250</v>
      </c>
      <c r="B1351" s="189" t="s">
        <v>2251</v>
      </c>
      <c r="C1351" s="13" t="s">
        <v>2137</v>
      </c>
      <c r="D1351" s="193">
        <v>16.397269999999999</v>
      </c>
      <c r="E1351" s="193">
        <v>16.397269999999999</v>
      </c>
      <c r="F1351" s="147" t="s">
        <v>2077</v>
      </c>
    </row>
    <row r="1352" spans="1:6" s="204" customFormat="1" ht="47.25">
      <c r="A1352" s="13" t="s">
        <v>2252</v>
      </c>
      <c r="B1352" s="189" t="s">
        <v>2253</v>
      </c>
      <c r="C1352" s="13" t="s">
        <v>2137</v>
      </c>
      <c r="D1352" s="193">
        <v>112.95456</v>
      </c>
      <c r="E1352" s="193">
        <v>112.95456</v>
      </c>
      <c r="F1352" s="147" t="s">
        <v>2077</v>
      </c>
    </row>
    <row r="1353" spans="1:6" s="204" customFormat="1" ht="47.25">
      <c r="A1353" s="13" t="s">
        <v>2254</v>
      </c>
      <c r="B1353" s="189" t="s">
        <v>2255</v>
      </c>
      <c r="C1353" s="13" t="s">
        <v>2137</v>
      </c>
      <c r="D1353" s="193">
        <v>43.354340000000001</v>
      </c>
      <c r="E1353" s="193">
        <v>43.354340000000001</v>
      </c>
      <c r="F1353" s="147" t="s">
        <v>2077</v>
      </c>
    </row>
    <row r="1354" spans="1:6" s="204" customFormat="1" ht="47.25">
      <c r="A1354" s="13" t="s">
        <v>2256</v>
      </c>
      <c r="B1354" s="189" t="s">
        <v>2257</v>
      </c>
      <c r="C1354" s="13" t="s">
        <v>2137</v>
      </c>
      <c r="D1354" s="193">
        <v>38.30142</v>
      </c>
      <c r="E1354" s="193">
        <v>38.30142</v>
      </c>
      <c r="F1354" s="147" t="s">
        <v>2077</v>
      </c>
    </row>
    <row r="1355" spans="1:6" s="204" customFormat="1" ht="47.25">
      <c r="A1355" s="13" t="s">
        <v>2258</v>
      </c>
      <c r="B1355" s="189" t="s">
        <v>2259</v>
      </c>
      <c r="C1355" s="13" t="s">
        <v>2137</v>
      </c>
      <c r="D1355" s="193">
        <v>207.48882</v>
      </c>
      <c r="E1355" s="193">
        <v>207.48882</v>
      </c>
      <c r="F1355" s="147" t="s">
        <v>2077</v>
      </c>
    </row>
    <row r="1356" spans="1:6" s="204" customFormat="1" ht="47.25">
      <c r="A1356" s="13" t="s">
        <v>2260</v>
      </c>
      <c r="B1356" s="189" t="s">
        <v>2261</v>
      </c>
      <c r="C1356" s="13" t="s">
        <v>2137</v>
      </c>
      <c r="D1356" s="193">
        <v>128.19364999999999</v>
      </c>
      <c r="E1356" s="193">
        <v>128.19364999999999</v>
      </c>
      <c r="F1356" s="147" t="s">
        <v>2077</v>
      </c>
    </row>
    <row r="1357" spans="1:6" s="204" customFormat="1" ht="47.25">
      <c r="A1357" s="13" t="s">
        <v>2262</v>
      </c>
      <c r="B1357" s="189" t="s">
        <v>2263</v>
      </c>
      <c r="C1357" s="13" t="s">
        <v>2137</v>
      </c>
      <c r="D1357" s="193">
        <v>41.980820000000001</v>
      </c>
      <c r="E1357" s="193">
        <v>41.980820000000001</v>
      </c>
      <c r="F1357" s="147" t="s">
        <v>2077</v>
      </c>
    </row>
    <row r="1358" spans="1:6" s="204" customFormat="1" ht="47.25">
      <c r="A1358" s="13" t="s">
        <v>2264</v>
      </c>
      <c r="B1358" s="189" t="s">
        <v>2265</v>
      </c>
      <c r="C1358" s="13" t="s">
        <v>2137</v>
      </c>
      <c r="D1358" s="193">
        <v>130.52047999999999</v>
      </c>
      <c r="E1358" s="193">
        <v>130.52047999999999</v>
      </c>
      <c r="F1358" s="147" t="s">
        <v>2077</v>
      </c>
    </row>
    <row r="1359" spans="1:6" s="204" customFormat="1" ht="47.25">
      <c r="A1359" s="13" t="s">
        <v>2266</v>
      </c>
      <c r="B1359" s="189" t="s">
        <v>2267</v>
      </c>
      <c r="C1359" s="13" t="s">
        <v>2137</v>
      </c>
      <c r="D1359" s="193">
        <v>84.030320000000003</v>
      </c>
      <c r="E1359" s="193">
        <v>84.030320000000003</v>
      </c>
      <c r="F1359" s="147" t="s">
        <v>2077</v>
      </c>
    </row>
    <row r="1360" spans="1:6" s="204" customFormat="1" ht="47.25">
      <c r="A1360" s="13" t="s">
        <v>2268</v>
      </c>
      <c r="B1360" s="189" t="s">
        <v>2269</v>
      </c>
      <c r="C1360" s="13" t="s">
        <v>2137</v>
      </c>
      <c r="D1360" s="193">
        <v>209.67830000000001</v>
      </c>
      <c r="E1360" s="193">
        <v>209.67830000000001</v>
      </c>
      <c r="F1360" s="147" t="s">
        <v>2077</v>
      </c>
    </row>
    <row r="1361" spans="1:6" s="204" customFormat="1" ht="47.25">
      <c r="A1361" s="13" t="s">
        <v>2270</v>
      </c>
      <c r="B1361" s="189" t="s">
        <v>2271</v>
      </c>
      <c r="C1361" s="13" t="s">
        <v>2137</v>
      </c>
      <c r="D1361" s="193">
        <v>81.059799999999996</v>
      </c>
      <c r="E1361" s="193">
        <v>81.059799999999996</v>
      </c>
      <c r="F1361" s="147" t="s">
        <v>2077</v>
      </c>
    </row>
    <row r="1362" spans="1:6" s="204" customFormat="1" ht="47.25">
      <c r="A1362" s="13" t="s">
        <v>2272</v>
      </c>
      <c r="B1362" s="189" t="s">
        <v>2273</v>
      </c>
      <c r="C1362" s="13" t="s">
        <v>2137</v>
      </c>
      <c r="D1362" s="193">
        <v>12.69924</v>
      </c>
      <c r="E1362" s="193">
        <v>12.69924</v>
      </c>
      <c r="F1362" s="147" t="s">
        <v>2077</v>
      </c>
    </row>
    <row r="1363" spans="1:6" s="204" customFormat="1" ht="47.25">
      <c r="A1363" s="13" t="s">
        <v>2274</v>
      </c>
      <c r="B1363" s="189" t="s">
        <v>2275</v>
      </c>
      <c r="C1363" s="13" t="s">
        <v>2137</v>
      </c>
      <c r="D1363" s="193">
        <v>7.3564800000000004</v>
      </c>
      <c r="E1363" s="193">
        <v>7.3564800000000004</v>
      </c>
      <c r="F1363" s="147" t="s">
        <v>2077</v>
      </c>
    </row>
    <row r="1364" spans="1:6" s="204" customFormat="1" ht="47.25">
      <c r="A1364" s="13" t="s">
        <v>2276</v>
      </c>
      <c r="B1364" s="189" t="s">
        <v>2277</v>
      </c>
      <c r="C1364" s="13" t="s">
        <v>2137</v>
      </c>
      <c r="D1364" s="193">
        <v>12.636380000000001</v>
      </c>
      <c r="E1364" s="193">
        <v>12.636380000000001</v>
      </c>
      <c r="F1364" s="147" t="s">
        <v>2077</v>
      </c>
    </row>
    <row r="1365" spans="1:6" s="204" customFormat="1" ht="47.25">
      <c r="A1365" s="13" t="s">
        <v>2278</v>
      </c>
      <c r="B1365" s="189" t="s">
        <v>2279</v>
      </c>
      <c r="C1365" s="13" t="s">
        <v>2137</v>
      </c>
      <c r="D1365" s="193">
        <v>12.57469</v>
      </c>
      <c r="E1365" s="193">
        <v>12.57469</v>
      </c>
      <c r="F1365" s="147" t="s">
        <v>2077</v>
      </c>
    </row>
    <row r="1366" spans="1:6" s="204" customFormat="1" ht="47.25">
      <c r="A1366" s="13" t="s">
        <v>2551</v>
      </c>
      <c r="B1366" s="189" t="s">
        <v>2552</v>
      </c>
      <c r="C1366" s="13" t="s">
        <v>2137</v>
      </c>
      <c r="D1366" s="193">
        <v>17.478619999999999</v>
      </c>
      <c r="E1366" s="193">
        <v>17.478619999999999</v>
      </c>
      <c r="F1366" s="147" t="s">
        <v>2077</v>
      </c>
    </row>
    <row r="1367" spans="1:6" s="204" customFormat="1" ht="47.25">
      <c r="A1367" s="13" t="s">
        <v>2280</v>
      </c>
      <c r="B1367" s="189" t="s">
        <v>2281</v>
      </c>
      <c r="C1367" s="13" t="s">
        <v>2137</v>
      </c>
      <c r="D1367" s="193">
        <v>247.56417999999999</v>
      </c>
      <c r="E1367" s="193">
        <v>247.56417999999999</v>
      </c>
      <c r="F1367" s="147" t="s">
        <v>2077</v>
      </c>
    </row>
    <row r="1368" spans="1:6" s="204" customFormat="1" ht="47.25">
      <c r="A1368" s="13" t="s">
        <v>2282</v>
      </c>
      <c r="B1368" s="189" t="s">
        <v>2283</v>
      </c>
      <c r="C1368" s="13" t="s">
        <v>2137</v>
      </c>
      <c r="D1368" s="193">
        <v>111.03279999999999</v>
      </c>
      <c r="E1368" s="193">
        <v>111.03279999999999</v>
      </c>
      <c r="F1368" s="147" t="s">
        <v>2077</v>
      </c>
    </row>
    <row r="1369" spans="1:6" s="204" customFormat="1" ht="47.25">
      <c r="A1369" s="13" t="s">
        <v>2284</v>
      </c>
      <c r="B1369" s="189" t="s">
        <v>2285</v>
      </c>
      <c r="C1369" s="13" t="s">
        <v>2137</v>
      </c>
      <c r="D1369" s="193">
        <v>90.530100000000004</v>
      </c>
      <c r="E1369" s="193">
        <v>90.530100000000004</v>
      </c>
      <c r="F1369" s="147" t="s">
        <v>2077</v>
      </c>
    </row>
    <row r="1370" spans="1:6" s="204" customFormat="1" ht="47.25">
      <c r="A1370" s="13" t="s">
        <v>2286</v>
      </c>
      <c r="B1370" s="189" t="s">
        <v>2287</v>
      </c>
      <c r="C1370" s="13" t="s">
        <v>2137</v>
      </c>
      <c r="D1370" s="193">
        <v>41.164859999999997</v>
      </c>
      <c r="E1370" s="193">
        <v>41.164859999999997</v>
      </c>
      <c r="F1370" s="147" t="s">
        <v>2077</v>
      </c>
    </row>
    <row r="1371" spans="1:6" s="204" customFormat="1" ht="47.25">
      <c r="A1371" s="13" t="s">
        <v>2288</v>
      </c>
      <c r="B1371" s="189" t="s">
        <v>2289</v>
      </c>
      <c r="C1371" s="13" t="s">
        <v>2137</v>
      </c>
      <c r="D1371" s="193">
        <v>41.396500000000003</v>
      </c>
      <c r="E1371" s="193">
        <v>41.396500000000003</v>
      </c>
      <c r="F1371" s="147" t="s">
        <v>2077</v>
      </c>
    </row>
    <row r="1372" spans="1:6" s="204" customFormat="1" ht="47.25">
      <c r="A1372" s="13" t="s">
        <v>2290</v>
      </c>
      <c r="B1372" s="189" t="s">
        <v>2291</v>
      </c>
      <c r="C1372" s="13" t="s">
        <v>2137</v>
      </c>
      <c r="D1372" s="193">
        <v>42.746740000000003</v>
      </c>
      <c r="E1372" s="193">
        <v>42.746740000000003</v>
      </c>
      <c r="F1372" s="147" t="s">
        <v>2077</v>
      </c>
    </row>
    <row r="1373" spans="1:6" s="204" customFormat="1" ht="47.25">
      <c r="A1373" s="13" t="s">
        <v>2292</v>
      </c>
      <c r="B1373" s="189" t="s">
        <v>2293</v>
      </c>
      <c r="C1373" s="13" t="s">
        <v>2137</v>
      </c>
      <c r="D1373" s="193">
        <v>49.49794</v>
      </c>
      <c r="E1373" s="193">
        <v>49.49794</v>
      </c>
      <c r="F1373" s="147" t="s">
        <v>2077</v>
      </c>
    </row>
    <row r="1374" spans="1:6" s="204" customFormat="1" ht="47.25">
      <c r="A1374" s="194" t="s">
        <v>2244</v>
      </c>
      <c r="B1374" s="13" t="s">
        <v>2245</v>
      </c>
      <c r="C1374" s="13" t="s">
        <v>2137</v>
      </c>
      <c r="D1374" s="193">
        <v>30.6877</v>
      </c>
      <c r="E1374" s="193">
        <v>30.6877</v>
      </c>
      <c r="F1374" s="147" t="s">
        <v>2077</v>
      </c>
    </row>
    <row r="1375" spans="1:6" s="204" customFormat="1" ht="47.25">
      <c r="A1375" s="13" t="s">
        <v>2294</v>
      </c>
      <c r="B1375" s="189" t="s">
        <v>2295</v>
      </c>
      <c r="C1375" s="13" t="s">
        <v>2137</v>
      </c>
      <c r="D1375" s="193">
        <v>48.810009999999998</v>
      </c>
      <c r="E1375" s="193">
        <v>48.810009999999998</v>
      </c>
      <c r="F1375" s="147" t="s">
        <v>2077</v>
      </c>
    </row>
    <row r="1376" spans="1:6" s="204" customFormat="1" ht="47.25">
      <c r="A1376" s="13" t="s">
        <v>2296</v>
      </c>
      <c r="B1376" s="189" t="s">
        <v>2297</v>
      </c>
      <c r="C1376" s="13" t="s">
        <v>2137</v>
      </c>
      <c r="D1376" s="193">
        <v>51.967939999999999</v>
      </c>
      <c r="E1376" s="193">
        <v>51.967939999999999</v>
      </c>
      <c r="F1376" s="147" t="s">
        <v>2077</v>
      </c>
    </row>
    <row r="1377" spans="1:6" s="204" customFormat="1" ht="47.25">
      <c r="A1377" s="13" t="s">
        <v>2298</v>
      </c>
      <c r="B1377" s="189" t="s">
        <v>2299</v>
      </c>
      <c r="C1377" s="13" t="s">
        <v>2137</v>
      </c>
      <c r="D1377" s="193">
        <v>47.878810000000001</v>
      </c>
      <c r="E1377" s="193">
        <v>47.878810000000001</v>
      </c>
      <c r="F1377" s="147" t="s">
        <v>2077</v>
      </c>
    </row>
    <row r="1378" spans="1:6" s="204" customFormat="1" ht="47.25">
      <c r="A1378" s="13" t="s">
        <v>2300</v>
      </c>
      <c r="B1378" s="189" t="s">
        <v>2301</v>
      </c>
      <c r="C1378" s="13" t="s">
        <v>2137</v>
      </c>
      <c r="D1378" s="193">
        <v>41.101999999999997</v>
      </c>
      <c r="E1378" s="193">
        <v>41.101999999999997</v>
      </c>
      <c r="F1378" s="147" t="s">
        <v>2077</v>
      </c>
    </row>
    <row r="1379" spans="1:6" s="204" customFormat="1" ht="47.25">
      <c r="A1379" s="13" t="s">
        <v>2302</v>
      </c>
      <c r="B1379" s="189" t="s">
        <v>2303</v>
      </c>
      <c r="C1379" s="13" t="s">
        <v>2137</v>
      </c>
      <c r="D1379" s="193">
        <v>48.148859999999999</v>
      </c>
      <c r="E1379" s="193">
        <v>48.148859999999999</v>
      </c>
      <c r="F1379" s="147" t="s">
        <v>2077</v>
      </c>
    </row>
    <row r="1380" spans="1:6" s="204" customFormat="1" ht="47.25">
      <c r="A1380" s="13" t="s">
        <v>2304</v>
      </c>
      <c r="B1380" s="189" t="s">
        <v>2305</v>
      </c>
      <c r="C1380" s="13" t="s">
        <v>2137</v>
      </c>
      <c r="D1380" s="193">
        <v>58.990360000000003</v>
      </c>
      <c r="E1380" s="193">
        <v>58.990360000000003</v>
      </c>
      <c r="F1380" s="147" t="s">
        <v>2077</v>
      </c>
    </row>
    <row r="1381" spans="1:6" s="204" customFormat="1" ht="47.25">
      <c r="A1381" s="13" t="s">
        <v>2306</v>
      </c>
      <c r="B1381" s="189" t="s">
        <v>2307</v>
      </c>
      <c r="C1381" s="13" t="s">
        <v>2137</v>
      </c>
      <c r="D1381" s="193">
        <v>30.47119</v>
      </c>
      <c r="E1381" s="193">
        <v>30.47119</v>
      </c>
      <c r="F1381" s="147" t="s">
        <v>2077</v>
      </c>
    </row>
    <row r="1382" spans="1:6" s="204" customFormat="1" ht="47.25">
      <c r="A1382" s="13" t="s">
        <v>2308</v>
      </c>
      <c r="B1382" s="189" t="s">
        <v>2309</v>
      </c>
      <c r="C1382" s="13" t="s">
        <v>2137</v>
      </c>
      <c r="D1382" s="193">
        <v>46.975549999999998</v>
      </c>
      <c r="E1382" s="193">
        <v>46.975549999999998</v>
      </c>
      <c r="F1382" s="147" t="s">
        <v>2077</v>
      </c>
    </row>
    <row r="1383" spans="1:6" s="204" customFormat="1" ht="47.25">
      <c r="A1383" s="13" t="s">
        <v>2310</v>
      </c>
      <c r="B1383" s="189" t="s">
        <v>2311</v>
      </c>
      <c r="C1383" s="13" t="s">
        <v>2137</v>
      </c>
      <c r="D1383" s="193">
        <v>69.106679999999997</v>
      </c>
      <c r="E1383" s="193">
        <v>69.106679999999997</v>
      </c>
      <c r="F1383" s="147" t="s">
        <v>2077</v>
      </c>
    </row>
    <row r="1384" spans="1:6" s="204" customFormat="1" ht="47.25">
      <c r="A1384" s="13" t="s">
        <v>2312</v>
      </c>
      <c r="B1384" s="189" t="s">
        <v>2313</v>
      </c>
      <c r="C1384" s="13" t="s">
        <v>2137</v>
      </c>
      <c r="D1384" s="193">
        <v>39.342039999999997</v>
      </c>
      <c r="E1384" s="193">
        <v>39.342039999999997</v>
      </c>
      <c r="F1384" s="147" t="s">
        <v>2077</v>
      </c>
    </row>
    <row r="1385" spans="1:6" s="204" customFormat="1" ht="31.5">
      <c r="A1385" s="13" t="s">
        <v>2314</v>
      </c>
      <c r="B1385" s="4" t="s">
        <v>2315</v>
      </c>
      <c r="C1385" s="160" t="s">
        <v>2316</v>
      </c>
      <c r="D1385" s="193">
        <f>523.806-6.111</f>
        <v>517.69500000000005</v>
      </c>
      <c r="E1385" s="193">
        <f>523.806-6.111</f>
        <v>517.69500000000005</v>
      </c>
      <c r="F1385" s="198" t="s">
        <v>2317</v>
      </c>
    </row>
    <row r="1386" spans="1:6" s="204" customFormat="1" ht="31.5">
      <c r="A1386" s="13" t="s">
        <v>2318</v>
      </c>
      <c r="B1386" s="4" t="s">
        <v>2319</v>
      </c>
      <c r="C1386" s="160" t="s">
        <v>2316</v>
      </c>
      <c r="D1386" s="193">
        <f>316.849</f>
        <v>316.84899999999999</v>
      </c>
      <c r="E1386" s="193">
        <f>316.849</f>
        <v>316.84899999999999</v>
      </c>
      <c r="F1386" s="198" t="s">
        <v>2317</v>
      </c>
    </row>
    <row r="1387" spans="1:6" s="204" customFormat="1" ht="47.25">
      <c r="A1387" s="183" t="s">
        <v>1641</v>
      </c>
      <c r="B1387" s="155" t="s">
        <v>2320</v>
      </c>
      <c r="C1387" s="155" t="s">
        <v>2321</v>
      </c>
      <c r="D1387" s="193">
        <v>181.262</v>
      </c>
      <c r="E1387" s="193">
        <v>181.262</v>
      </c>
      <c r="F1387" s="198" t="s">
        <v>1716</v>
      </c>
    </row>
    <row r="1388" spans="1:6" s="204" customFormat="1" ht="31.5">
      <c r="A1388" s="195" t="s">
        <v>2322</v>
      </c>
      <c r="B1388" s="161" t="s">
        <v>2323</v>
      </c>
      <c r="C1388" s="155" t="s">
        <v>2324</v>
      </c>
      <c r="D1388" s="193">
        <v>66.006</v>
      </c>
      <c r="E1388" s="193">
        <v>66.006</v>
      </c>
      <c r="F1388" s="198" t="s">
        <v>2325</v>
      </c>
    </row>
    <row r="1389" spans="1:6" s="204" customFormat="1" ht="31.5">
      <c r="A1389" s="13" t="s">
        <v>1651</v>
      </c>
      <c r="B1389" s="155" t="s">
        <v>2324</v>
      </c>
      <c r="C1389" s="174" t="s">
        <v>2326</v>
      </c>
      <c r="D1389" s="193">
        <v>16.585999999999999</v>
      </c>
      <c r="E1389" s="193">
        <v>16.585999999999999</v>
      </c>
      <c r="F1389" s="45" t="s">
        <v>2327</v>
      </c>
    </row>
    <row r="1390" spans="1:6" s="204" customFormat="1" ht="31.5">
      <c r="A1390" s="13" t="s">
        <v>2328</v>
      </c>
      <c r="B1390" s="155" t="s">
        <v>2324</v>
      </c>
      <c r="C1390" s="174" t="s">
        <v>2326</v>
      </c>
      <c r="D1390" s="193">
        <v>16.585999999999999</v>
      </c>
      <c r="E1390" s="193">
        <v>16.585999999999999</v>
      </c>
      <c r="F1390" s="45" t="s">
        <v>2327</v>
      </c>
    </row>
    <row r="1391" spans="1:6" s="204" customFormat="1" ht="31.5">
      <c r="A1391" s="13" t="s">
        <v>1670</v>
      </c>
      <c r="B1391" s="155" t="s">
        <v>2324</v>
      </c>
      <c r="C1391" s="174" t="s">
        <v>2326</v>
      </c>
      <c r="D1391" s="193">
        <v>10.696</v>
      </c>
      <c r="E1391" s="193">
        <v>10.696</v>
      </c>
      <c r="F1391" s="147" t="s">
        <v>2329</v>
      </c>
    </row>
    <row r="1392" spans="1:6" s="204" customFormat="1" ht="31.5">
      <c r="A1392" s="165" t="s">
        <v>2330</v>
      </c>
      <c r="B1392" s="155" t="s">
        <v>2331</v>
      </c>
      <c r="C1392" s="174" t="s">
        <v>2326</v>
      </c>
      <c r="D1392" s="193">
        <v>20.276</v>
      </c>
      <c r="E1392" s="193">
        <v>20.276</v>
      </c>
      <c r="F1392" s="151" t="s">
        <v>2317</v>
      </c>
    </row>
    <row r="1393" spans="1:6" s="204" customFormat="1" ht="31.5">
      <c r="A1393" s="165" t="s">
        <v>2332</v>
      </c>
      <c r="B1393" s="155" t="s">
        <v>2331</v>
      </c>
      <c r="C1393" s="174" t="s">
        <v>2326</v>
      </c>
      <c r="D1393" s="193">
        <v>22.931999999999999</v>
      </c>
      <c r="E1393" s="193">
        <v>22.931999999999999</v>
      </c>
      <c r="F1393" s="151" t="s">
        <v>2317</v>
      </c>
    </row>
    <row r="1394" spans="1:6" s="204" customFormat="1" ht="31.5">
      <c r="A1394" s="13" t="s">
        <v>2333</v>
      </c>
      <c r="B1394" s="155" t="s">
        <v>2334</v>
      </c>
      <c r="C1394" s="155" t="s">
        <v>2335</v>
      </c>
      <c r="D1394" s="193">
        <v>37.098999999999997</v>
      </c>
      <c r="E1394" s="193">
        <v>37.098999999999997</v>
      </c>
      <c r="F1394" s="147" t="s">
        <v>1334</v>
      </c>
    </row>
    <row r="1395" spans="1:6" s="204" customFormat="1" ht="31.5">
      <c r="A1395" s="13" t="s">
        <v>2336</v>
      </c>
      <c r="B1395" s="155" t="s">
        <v>2337</v>
      </c>
      <c r="C1395" s="155" t="s">
        <v>2338</v>
      </c>
      <c r="D1395" s="193">
        <v>10.978</v>
      </c>
      <c r="E1395" s="193">
        <v>10.978</v>
      </c>
      <c r="F1395" s="147" t="s">
        <v>23</v>
      </c>
    </row>
    <row r="1396" spans="1:6" s="204" customFormat="1" ht="47.25">
      <c r="A1396" s="13" t="s">
        <v>2339</v>
      </c>
      <c r="B1396" s="162" t="s">
        <v>2340</v>
      </c>
      <c r="C1396" s="155" t="s">
        <v>2341</v>
      </c>
      <c r="D1396" s="193">
        <v>76.591999999999999</v>
      </c>
      <c r="E1396" s="193">
        <v>76.591999999999999</v>
      </c>
      <c r="F1396" s="198" t="s">
        <v>2342</v>
      </c>
    </row>
    <row r="1397" spans="1:6" s="204" customFormat="1" ht="31.5">
      <c r="A1397" s="155" t="s">
        <v>2343</v>
      </c>
      <c r="B1397" s="155" t="s">
        <v>2344</v>
      </c>
      <c r="C1397" s="163" t="s">
        <v>2345</v>
      </c>
      <c r="D1397" s="193">
        <v>558.61</v>
      </c>
      <c r="E1397" s="193">
        <v>558.61</v>
      </c>
      <c r="F1397" s="198" t="s">
        <v>2346</v>
      </c>
    </row>
    <row r="1398" spans="1:6" s="204" customFormat="1" ht="31.5">
      <c r="A1398" s="155" t="s">
        <v>2347</v>
      </c>
      <c r="B1398" s="155" t="s">
        <v>2348</v>
      </c>
      <c r="C1398" s="163" t="s">
        <v>2345</v>
      </c>
      <c r="D1398" s="193">
        <v>477.91</v>
      </c>
      <c r="E1398" s="193">
        <v>477.91</v>
      </c>
      <c r="F1398" s="198" t="s">
        <v>2346</v>
      </c>
    </row>
    <row r="1399" spans="1:6" s="204" customFormat="1" ht="31.5">
      <c r="A1399" s="155" t="s">
        <v>2349</v>
      </c>
      <c r="B1399" s="155" t="s">
        <v>2350</v>
      </c>
      <c r="C1399" s="163" t="s">
        <v>2351</v>
      </c>
      <c r="D1399" s="193">
        <v>412.476</v>
      </c>
      <c r="E1399" s="193">
        <v>412.476</v>
      </c>
      <c r="F1399" s="198" t="s">
        <v>2352</v>
      </c>
    </row>
    <row r="1400" spans="1:6" s="204" customFormat="1" ht="31.5">
      <c r="A1400" s="13" t="s">
        <v>2353</v>
      </c>
      <c r="B1400" s="4" t="s">
        <v>2354</v>
      </c>
      <c r="C1400" s="155" t="s">
        <v>2355</v>
      </c>
      <c r="D1400" s="193">
        <v>44.856000000000002</v>
      </c>
      <c r="E1400" s="193">
        <v>44.856000000000002</v>
      </c>
      <c r="F1400" s="147" t="s">
        <v>1334</v>
      </c>
    </row>
    <row r="1401" spans="1:6" s="204" customFormat="1" ht="31.5">
      <c r="A1401" s="196" t="s">
        <v>2356</v>
      </c>
      <c r="B1401" s="155" t="s">
        <v>2357</v>
      </c>
      <c r="C1401" s="163" t="s">
        <v>2358</v>
      </c>
      <c r="D1401" s="193">
        <v>263.58100000000002</v>
      </c>
      <c r="E1401" s="193">
        <v>263.58100000000002</v>
      </c>
      <c r="F1401" s="158" t="s">
        <v>2359</v>
      </c>
    </row>
    <row r="1402" spans="1:6" s="204" customFormat="1" ht="31.5">
      <c r="A1402" s="13" t="s">
        <v>2360</v>
      </c>
      <c r="B1402" s="4" t="s">
        <v>2361</v>
      </c>
      <c r="C1402" s="155" t="s">
        <v>2355</v>
      </c>
      <c r="D1402" s="146">
        <v>51.151000000000003</v>
      </c>
      <c r="E1402" s="146">
        <v>51.151000000000003</v>
      </c>
      <c r="F1402" s="145" t="s">
        <v>2362</v>
      </c>
    </row>
    <row r="1403" spans="1:6" s="204" customFormat="1" ht="31.5">
      <c r="A1403" s="184" t="s">
        <v>2363</v>
      </c>
      <c r="B1403" s="155" t="s">
        <v>2364</v>
      </c>
      <c r="C1403" s="155" t="s">
        <v>2365</v>
      </c>
      <c r="D1403" s="146">
        <v>243.59200000000001</v>
      </c>
      <c r="E1403" s="146">
        <v>243.59200000000001</v>
      </c>
      <c r="F1403" s="203" t="s">
        <v>2366</v>
      </c>
    </row>
    <row r="1404" spans="1:6" s="204" customFormat="1" ht="31.5">
      <c r="A1404" s="13" t="s">
        <v>2150</v>
      </c>
      <c r="B1404" s="4" t="s">
        <v>2367</v>
      </c>
      <c r="C1404" s="155" t="s">
        <v>2324</v>
      </c>
      <c r="D1404" s="146">
        <f>268.414-48.35</f>
        <v>220.06399999999999</v>
      </c>
      <c r="E1404" s="146">
        <f>268.414-48.35</f>
        <v>220.06399999999999</v>
      </c>
      <c r="F1404" s="147" t="s">
        <v>2368</v>
      </c>
    </row>
    <row r="1405" spans="1:6" s="204" customFormat="1" ht="31.5">
      <c r="A1405" s="13" t="s">
        <v>2183</v>
      </c>
      <c r="B1405" s="4" t="s">
        <v>2369</v>
      </c>
      <c r="C1405" s="155" t="s">
        <v>2324</v>
      </c>
      <c r="D1405" s="146">
        <v>252.98099999999999</v>
      </c>
      <c r="E1405" s="146">
        <v>252.98099999999999</v>
      </c>
      <c r="F1405" s="147" t="s">
        <v>2368</v>
      </c>
    </row>
    <row r="1406" spans="1:6" s="204" customFormat="1" ht="31.5">
      <c r="A1406" s="189" t="s">
        <v>2370</v>
      </c>
      <c r="B1406" s="162" t="s">
        <v>2371</v>
      </c>
      <c r="C1406" s="155" t="s">
        <v>2355</v>
      </c>
      <c r="D1406" s="146">
        <v>149.34100000000001</v>
      </c>
      <c r="E1406" s="146">
        <v>149.34100000000001</v>
      </c>
      <c r="F1406" s="198" t="s">
        <v>2327</v>
      </c>
    </row>
    <row r="1407" spans="1:6" s="204" customFormat="1" ht="31.5">
      <c r="A1407" s="189" t="s">
        <v>2372</v>
      </c>
      <c r="B1407" s="162" t="s">
        <v>2373</v>
      </c>
      <c r="C1407" s="155" t="s">
        <v>2355</v>
      </c>
      <c r="D1407" s="146">
        <v>513.43899999999996</v>
      </c>
      <c r="E1407" s="146">
        <v>513.43899999999996</v>
      </c>
      <c r="F1407" s="198" t="s">
        <v>2327</v>
      </c>
    </row>
    <row r="1408" spans="1:6" s="204" customFormat="1" ht="31.5">
      <c r="A1408" s="155" t="s">
        <v>2374</v>
      </c>
      <c r="B1408" s="155" t="s">
        <v>2375</v>
      </c>
      <c r="C1408" s="163" t="s">
        <v>2351</v>
      </c>
      <c r="D1408" s="146">
        <f>254.946-40</f>
        <v>214.946</v>
      </c>
      <c r="E1408" s="146">
        <f>254.946-40</f>
        <v>214.946</v>
      </c>
      <c r="F1408" s="198" t="s">
        <v>2352</v>
      </c>
    </row>
    <row r="1409" spans="1:6" s="204" customFormat="1" ht="31.5">
      <c r="A1409" s="13" t="s">
        <v>2376</v>
      </c>
      <c r="B1409" s="4" t="s">
        <v>2377</v>
      </c>
      <c r="C1409" s="155" t="s">
        <v>2378</v>
      </c>
      <c r="D1409" s="146">
        <v>81.55</v>
      </c>
      <c r="E1409" s="146">
        <v>81.55</v>
      </c>
      <c r="F1409" s="145" t="s">
        <v>1682</v>
      </c>
    </row>
    <row r="1410" spans="1:6" s="204" customFormat="1" ht="31.5">
      <c r="A1410" s="197" t="s">
        <v>2379</v>
      </c>
      <c r="B1410" s="155" t="s">
        <v>2380</v>
      </c>
      <c r="C1410" s="155" t="s">
        <v>2381</v>
      </c>
      <c r="D1410" s="146">
        <v>636.98099999999999</v>
      </c>
      <c r="E1410" s="146">
        <v>636.98099999999999</v>
      </c>
      <c r="F1410" s="198" t="s">
        <v>2317</v>
      </c>
    </row>
    <row r="1411" spans="1:6" s="204" customFormat="1" ht="31.5">
      <c r="A1411" s="197" t="s">
        <v>2382</v>
      </c>
      <c r="B1411" s="4" t="s">
        <v>2383</v>
      </c>
      <c r="C1411" s="163" t="s">
        <v>2355</v>
      </c>
      <c r="D1411" s="146">
        <v>104.971</v>
      </c>
      <c r="E1411" s="146">
        <v>104.971</v>
      </c>
      <c r="F1411" s="198" t="s">
        <v>2342</v>
      </c>
    </row>
    <row r="1412" spans="1:6" s="204" customFormat="1" ht="31.5">
      <c r="A1412" s="197" t="s">
        <v>2384</v>
      </c>
      <c r="B1412" s="155" t="s">
        <v>2385</v>
      </c>
      <c r="C1412" s="155" t="s">
        <v>2381</v>
      </c>
      <c r="D1412" s="146">
        <v>564.52700000000004</v>
      </c>
      <c r="E1412" s="146">
        <v>564.52700000000004</v>
      </c>
      <c r="F1412" s="198" t="s">
        <v>2325</v>
      </c>
    </row>
    <row r="1413" spans="1:6" s="204" customFormat="1" ht="31.5">
      <c r="A1413" s="165" t="s">
        <v>2386</v>
      </c>
      <c r="B1413" s="4" t="s">
        <v>2387</v>
      </c>
      <c r="C1413" s="4" t="s">
        <v>2388</v>
      </c>
      <c r="D1413" s="146">
        <v>243.08500000000001</v>
      </c>
      <c r="E1413" s="146">
        <v>243.08500000000001</v>
      </c>
      <c r="F1413" s="203" t="s">
        <v>2389</v>
      </c>
    </row>
    <row r="1414" spans="1:6" s="204" customFormat="1" ht="31.5">
      <c r="A1414" s="13" t="s">
        <v>2390</v>
      </c>
      <c r="B1414" s="4" t="s">
        <v>2391</v>
      </c>
      <c r="C1414" s="4" t="s">
        <v>2388</v>
      </c>
      <c r="D1414" s="146">
        <v>33.76</v>
      </c>
      <c r="E1414" s="146">
        <v>33.76</v>
      </c>
      <c r="F1414" s="164" t="s">
        <v>1692</v>
      </c>
    </row>
    <row r="1415" spans="1:6" s="204" customFormat="1" ht="31.5">
      <c r="A1415" s="13" t="s">
        <v>2392</v>
      </c>
      <c r="B1415" s="4" t="s">
        <v>2393</v>
      </c>
      <c r="C1415" s="155" t="s">
        <v>2355</v>
      </c>
      <c r="D1415" s="146">
        <v>489.678</v>
      </c>
      <c r="E1415" s="146">
        <v>489.678</v>
      </c>
      <c r="F1415" s="198" t="s">
        <v>2327</v>
      </c>
    </row>
    <row r="1416" spans="1:6" s="204" customFormat="1" ht="31.5">
      <c r="A1416" s="13" t="s">
        <v>2394</v>
      </c>
      <c r="B1416" s="4" t="s">
        <v>2395</v>
      </c>
      <c r="C1416" s="155" t="s">
        <v>2355</v>
      </c>
      <c r="D1416" s="146">
        <v>489.678</v>
      </c>
      <c r="E1416" s="146">
        <v>489.678</v>
      </c>
      <c r="F1416" s="198" t="s">
        <v>2327</v>
      </c>
    </row>
    <row r="1417" spans="1:6" s="204" customFormat="1" ht="31.5">
      <c r="A1417" s="13" t="s">
        <v>2396</v>
      </c>
      <c r="B1417" s="4" t="s">
        <v>2397</v>
      </c>
      <c r="C1417" s="4" t="s">
        <v>2398</v>
      </c>
      <c r="D1417" s="146">
        <v>168.16900000000001</v>
      </c>
      <c r="E1417" s="146">
        <v>168.16900000000001</v>
      </c>
      <c r="F1417" s="203" t="s">
        <v>2366</v>
      </c>
    </row>
    <row r="1418" spans="1:6" s="204" customFormat="1" ht="135">
      <c r="A1418" s="196" t="s">
        <v>2399</v>
      </c>
      <c r="B1418" s="196" t="s">
        <v>2399</v>
      </c>
      <c r="C1418" s="19" t="s">
        <v>2400</v>
      </c>
      <c r="D1418" s="177">
        <v>6.1559999999999997</v>
      </c>
      <c r="E1418" s="177">
        <v>6.1559999999999997</v>
      </c>
      <c r="F1418" s="208" t="s">
        <v>2401</v>
      </c>
    </row>
    <row r="1419" spans="1:6" s="204" customFormat="1" ht="75">
      <c r="A1419" s="196" t="s">
        <v>2402</v>
      </c>
      <c r="B1419" s="196" t="s">
        <v>2402</v>
      </c>
      <c r="C1419" s="19" t="s">
        <v>2400</v>
      </c>
      <c r="D1419" s="177">
        <v>7.3869999999999996</v>
      </c>
      <c r="E1419" s="177">
        <v>7.3869999999999996</v>
      </c>
      <c r="F1419" s="208" t="s">
        <v>2403</v>
      </c>
    </row>
    <row r="1420" spans="1:6" s="204" customFormat="1" ht="75">
      <c r="A1420" s="196" t="s">
        <v>2402</v>
      </c>
      <c r="B1420" s="196" t="s">
        <v>2402</v>
      </c>
      <c r="C1420" s="19" t="s">
        <v>2400</v>
      </c>
      <c r="D1420" s="177">
        <v>8.6180000000000003</v>
      </c>
      <c r="E1420" s="177">
        <v>8.6180000000000003</v>
      </c>
      <c r="F1420" s="208" t="s">
        <v>2403</v>
      </c>
    </row>
    <row r="1421" spans="1:6" s="204" customFormat="1" ht="75">
      <c r="A1421" s="196" t="s">
        <v>2404</v>
      </c>
      <c r="B1421" s="196" t="s">
        <v>2404</v>
      </c>
      <c r="C1421" s="19" t="s">
        <v>2400</v>
      </c>
      <c r="D1421" s="177">
        <v>7.2480000000000002</v>
      </c>
      <c r="E1421" s="177">
        <v>7.2480000000000002</v>
      </c>
      <c r="F1421" s="208" t="s">
        <v>2403</v>
      </c>
    </row>
    <row r="1422" spans="1:6" s="204" customFormat="1">
      <c r="A1422" s="196" t="s">
        <v>2405</v>
      </c>
      <c r="B1422" s="196" t="s">
        <v>2405</v>
      </c>
      <c r="C1422" s="19" t="s">
        <v>2400</v>
      </c>
      <c r="D1422" s="177">
        <v>30.78</v>
      </c>
      <c r="E1422" s="177">
        <v>30.78</v>
      </c>
      <c r="F1422" s="209" t="s">
        <v>2406</v>
      </c>
    </row>
    <row r="1423" spans="1:6" s="204" customFormat="1" ht="31.5">
      <c r="A1423" s="196" t="s">
        <v>2407</v>
      </c>
      <c r="B1423" s="196" t="s">
        <v>2408</v>
      </c>
      <c r="C1423" s="19" t="s">
        <v>2409</v>
      </c>
      <c r="D1423" s="177">
        <v>430.50200000000001</v>
      </c>
      <c r="E1423" s="177">
        <v>430.50200000000001</v>
      </c>
      <c r="F1423" s="209" t="s">
        <v>64</v>
      </c>
    </row>
    <row r="1424" spans="1:6" s="204" customFormat="1" ht="31.5">
      <c r="A1424" s="196" t="s">
        <v>2410</v>
      </c>
      <c r="B1424" s="196" t="s">
        <v>2411</v>
      </c>
      <c r="C1424" s="19" t="s">
        <v>2400</v>
      </c>
      <c r="D1424" s="177">
        <v>189.85900000000001</v>
      </c>
      <c r="E1424" s="177">
        <v>189.85900000000001</v>
      </c>
      <c r="F1424" s="209" t="s">
        <v>64</v>
      </c>
    </row>
    <row r="1425" spans="1:6" s="204" customFormat="1" ht="31.5">
      <c r="A1425" s="196" t="s">
        <v>2412</v>
      </c>
      <c r="B1425" s="196" t="s">
        <v>2413</v>
      </c>
      <c r="C1425" s="19" t="s">
        <v>2400</v>
      </c>
      <c r="D1425" s="177">
        <v>234.47300000000001</v>
      </c>
      <c r="E1425" s="177">
        <v>234.47300000000001</v>
      </c>
      <c r="F1425" s="209" t="s">
        <v>64</v>
      </c>
    </row>
    <row r="1426" spans="1:6" s="204" customFormat="1" ht="31.5">
      <c r="A1426" s="196" t="s">
        <v>2414</v>
      </c>
      <c r="B1426" s="196" t="s">
        <v>2415</v>
      </c>
      <c r="C1426" s="19" t="s">
        <v>2400</v>
      </c>
      <c r="D1426" s="177">
        <v>239.245</v>
      </c>
      <c r="E1426" s="177">
        <v>239.245</v>
      </c>
      <c r="F1426" s="209" t="s">
        <v>64</v>
      </c>
    </row>
    <row r="1427" spans="1:6" s="204" customFormat="1" ht="31.5">
      <c r="A1427" s="196" t="s">
        <v>2416</v>
      </c>
      <c r="B1427" s="196" t="s">
        <v>2417</v>
      </c>
      <c r="C1427" s="19" t="s">
        <v>2400</v>
      </c>
      <c r="D1427" s="177">
        <v>145.15899999999999</v>
      </c>
      <c r="E1427" s="177">
        <v>145.15899999999999</v>
      </c>
      <c r="F1427" s="209" t="s">
        <v>64</v>
      </c>
    </row>
    <row r="1428" spans="1:6" s="204" customFormat="1" ht="31.5">
      <c r="A1428" s="196" t="s">
        <v>2418</v>
      </c>
      <c r="B1428" s="196" t="s">
        <v>2419</v>
      </c>
      <c r="C1428" s="19" t="s">
        <v>2400</v>
      </c>
      <c r="D1428" s="177">
        <v>137.31399999999999</v>
      </c>
      <c r="E1428" s="177">
        <v>137.31399999999999</v>
      </c>
      <c r="F1428" s="209" t="s">
        <v>64</v>
      </c>
    </row>
    <row r="1429" spans="1:6" s="204" customFormat="1" ht="31.5">
      <c r="A1429" s="196" t="s">
        <v>2420</v>
      </c>
      <c r="B1429" s="196" t="s">
        <v>2421</v>
      </c>
      <c r="C1429" s="19" t="s">
        <v>2400</v>
      </c>
      <c r="D1429" s="177">
        <v>236.72399999999999</v>
      </c>
      <c r="E1429" s="177">
        <v>236.72399999999999</v>
      </c>
      <c r="F1429" s="209" t="s">
        <v>64</v>
      </c>
    </row>
    <row r="1430" spans="1:6" s="204" customFormat="1" ht="31.5">
      <c r="A1430" s="196" t="s">
        <v>2422</v>
      </c>
      <c r="B1430" s="196" t="s">
        <v>2423</v>
      </c>
      <c r="C1430" s="19" t="s">
        <v>2400</v>
      </c>
      <c r="D1430" s="177">
        <v>96.793000000000006</v>
      </c>
      <c r="E1430" s="177">
        <v>96.793000000000006</v>
      </c>
      <c r="F1430" s="209" t="s">
        <v>64</v>
      </c>
    </row>
    <row r="1431" spans="1:6" s="204" customFormat="1" ht="31.5">
      <c r="A1431" s="196" t="s">
        <v>2424</v>
      </c>
      <c r="B1431" s="196" t="s">
        <v>2425</v>
      </c>
      <c r="C1431" s="19" t="s">
        <v>2400</v>
      </c>
      <c r="D1431" s="177">
        <v>245.827</v>
      </c>
      <c r="E1431" s="177">
        <v>245.827</v>
      </c>
      <c r="F1431" s="209" t="s">
        <v>64</v>
      </c>
    </row>
    <row r="1432" spans="1:6" s="204" customFormat="1" ht="31.5">
      <c r="A1432" s="196" t="s">
        <v>2426</v>
      </c>
      <c r="B1432" s="196" t="s">
        <v>2427</v>
      </c>
      <c r="C1432" s="174" t="s">
        <v>539</v>
      </c>
      <c r="D1432" s="177">
        <v>1.026</v>
      </c>
      <c r="E1432" s="177">
        <v>1.026</v>
      </c>
      <c r="F1432" s="210" t="s">
        <v>1951</v>
      </c>
    </row>
    <row r="1433" spans="1:6" s="204" customFormat="1" ht="31.5">
      <c r="A1433" s="196" t="s">
        <v>2428</v>
      </c>
      <c r="B1433" s="196" t="s">
        <v>2429</v>
      </c>
      <c r="C1433" s="174" t="s">
        <v>539</v>
      </c>
      <c r="D1433" s="177">
        <v>1.026</v>
      </c>
      <c r="E1433" s="177">
        <v>1.026</v>
      </c>
      <c r="F1433" s="210" t="s">
        <v>1951</v>
      </c>
    </row>
    <row r="1434" spans="1:6" s="204" customFormat="1" ht="31.5">
      <c r="A1434" s="196" t="s">
        <v>2430</v>
      </c>
      <c r="B1434" s="196" t="s">
        <v>2431</v>
      </c>
      <c r="C1434" s="174" t="s">
        <v>539</v>
      </c>
      <c r="D1434" s="177">
        <v>1.026</v>
      </c>
      <c r="E1434" s="177">
        <v>1.026</v>
      </c>
      <c r="F1434" s="210" t="s">
        <v>1951</v>
      </c>
    </row>
    <row r="1435" spans="1:6" s="204" customFormat="1" ht="31.5">
      <c r="A1435" s="196" t="s">
        <v>2432</v>
      </c>
      <c r="B1435" s="196" t="s">
        <v>2433</v>
      </c>
      <c r="C1435" s="174" t="s">
        <v>539</v>
      </c>
      <c r="D1435" s="177">
        <v>1.026</v>
      </c>
      <c r="E1435" s="177">
        <v>1.026</v>
      </c>
      <c r="F1435" s="210" t="s">
        <v>1951</v>
      </c>
    </row>
    <row r="1436" spans="1:6" s="204" customFormat="1" ht="31.5">
      <c r="A1436" s="196" t="s">
        <v>2434</v>
      </c>
      <c r="B1436" s="196" t="s">
        <v>2435</v>
      </c>
      <c r="C1436" s="174" t="s">
        <v>539</v>
      </c>
      <c r="D1436" s="177">
        <v>1.026</v>
      </c>
      <c r="E1436" s="177">
        <v>1.026</v>
      </c>
      <c r="F1436" s="210" t="s">
        <v>1951</v>
      </c>
    </row>
    <row r="1437" spans="1:6" s="204" customFormat="1" ht="31.5">
      <c r="A1437" s="196" t="s">
        <v>2436</v>
      </c>
      <c r="B1437" s="196" t="s">
        <v>2437</v>
      </c>
      <c r="C1437" s="174" t="s">
        <v>539</v>
      </c>
      <c r="D1437" s="177">
        <v>1.026</v>
      </c>
      <c r="E1437" s="177">
        <v>1.026</v>
      </c>
      <c r="F1437" s="210" t="s">
        <v>1951</v>
      </c>
    </row>
    <row r="1438" spans="1:6" s="204" customFormat="1" ht="31.5">
      <c r="A1438" s="196" t="s">
        <v>2438</v>
      </c>
      <c r="B1438" s="196" t="s">
        <v>2439</v>
      </c>
      <c r="C1438" s="174" t="s">
        <v>539</v>
      </c>
      <c r="D1438" s="177">
        <v>1.026</v>
      </c>
      <c r="E1438" s="177">
        <v>1.026</v>
      </c>
      <c r="F1438" s="210" t="s">
        <v>1951</v>
      </c>
    </row>
    <row r="1439" spans="1:6" s="204" customFormat="1" ht="31.5">
      <c r="A1439" s="196" t="s">
        <v>2440</v>
      </c>
      <c r="B1439" s="196" t="s">
        <v>2441</v>
      </c>
      <c r="C1439" s="174" t="s">
        <v>539</v>
      </c>
      <c r="D1439" s="177">
        <v>1.026</v>
      </c>
      <c r="E1439" s="177">
        <v>1.026</v>
      </c>
      <c r="F1439" s="210" t="s">
        <v>1951</v>
      </c>
    </row>
    <row r="1440" spans="1:6" s="204" customFormat="1" ht="31.5">
      <c r="A1440" s="196" t="s">
        <v>2442</v>
      </c>
      <c r="B1440" s="196" t="s">
        <v>2443</v>
      </c>
      <c r="C1440" s="174" t="s">
        <v>539</v>
      </c>
      <c r="D1440" s="177">
        <v>1.026</v>
      </c>
      <c r="E1440" s="177">
        <v>1.026</v>
      </c>
      <c r="F1440" s="210" t="s">
        <v>1951</v>
      </c>
    </row>
    <row r="1441" spans="1:6" s="204" customFormat="1" ht="31.5">
      <c r="A1441" s="196" t="s">
        <v>2444</v>
      </c>
      <c r="B1441" s="196" t="s">
        <v>2445</v>
      </c>
      <c r="C1441" s="174" t="s">
        <v>539</v>
      </c>
      <c r="D1441" s="177">
        <v>1.026</v>
      </c>
      <c r="E1441" s="177">
        <v>1.026</v>
      </c>
      <c r="F1441" s="210" t="s">
        <v>1951</v>
      </c>
    </row>
    <row r="1442" spans="1:6" s="204" customFormat="1" ht="31.5">
      <c r="A1442" s="196" t="s">
        <v>2446</v>
      </c>
      <c r="B1442" s="196" t="s">
        <v>2447</v>
      </c>
      <c r="C1442" s="174" t="s">
        <v>539</v>
      </c>
      <c r="D1442" s="177">
        <v>1.026</v>
      </c>
      <c r="E1442" s="177">
        <v>1.026</v>
      </c>
      <c r="F1442" s="210" t="s">
        <v>1951</v>
      </c>
    </row>
    <row r="1443" spans="1:6" s="204" customFormat="1" ht="31.5">
      <c r="A1443" s="196" t="s">
        <v>2448</v>
      </c>
      <c r="B1443" s="196" t="s">
        <v>2449</v>
      </c>
      <c r="C1443" s="174" t="s">
        <v>539</v>
      </c>
      <c r="D1443" s="177">
        <v>1.026</v>
      </c>
      <c r="E1443" s="177">
        <v>1.026</v>
      </c>
      <c r="F1443" s="210" t="s">
        <v>1951</v>
      </c>
    </row>
    <row r="1444" spans="1:6" s="204" customFormat="1" ht="31.5">
      <c r="A1444" s="196" t="s">
        <v>2450</v>
      </c>
      <c r="B1444" s="196" t="s">
        <v>2451</v>
      </c>
      <c r="C1444" s="174" t="s">
        <v>539</v>
      </c>
      <c r="D1444" s="177">
        <v>1.026</v>
      </c>
      <c r="E1444" s="177">
        <v>1.026</v>
      </c>
      <c r="F1444" s="210" t="s">
        <v>1951</v>
      </c>
    </row>
    <row r="1445" spans="1:6" s="204" customFormat="1" ht="31.5">
      <c r="A1445" s="196" t="s">
        <v>2452</v>
      </c>
      <c r="B1445" s="196" t="s">
        <v>2453</v>
      </c>
      <c r="C1445" s="174" t="s">
        <v>539</v>
      </c>
      <c r="D1445" s="177">
        <v>1.026</v>
      </c>
      <c r="E1445" s="177">
        <v>1.026</v>
      </c>
      <c r="F1445" s="210" t="s">
        <v>1951</v>
      </c>
    </row>
    <row r="1446" spans="1:6" s="204" customFormat="1" ht="31.5">
      <c r="A1446" s="196" t="s">
        <v>2454</v>
      </c>
      <c r="B1446" s="196" t="s">
        <v>2455</v>
      </c>
      <c r="C1446" s="174" t="s">
        <v>539</v>
      </c>
      <c r="D1446" s="177">
        <v>1.026</v>
      </c>
      <c r="E1446" s="177">
        <v>1.026</v>
      </c>
      <c r="F1446" s="210" t="s">
        <v>1951</v>
      </c>
    </row>
    <row r="1447" spans="1:6" s="204" customFormat="1" ht="31.5">
      <c r="A1447" s="196" t="s">
        <v>2456</v>
      </c>
      <c r="B1447" s="196" t="s">
        <v>2457</v>
      </c>
      <c r="C1447" s="174" t="s">
        <v>539</v>
      </c>
      <c r="D1447" s="177">
        <v>1.026</v>
      </c>
      <c r="E1447" s="177">
        <v>1.026</v>
      </c>
      <c r="F1447" s="210" t="s">
        <v>1951</v>
      </c>
    </row>
    <row r="1448" spans="1:6" s="204" customFormat="1" ht="31.5">
      <c r="A1448" s="196" t="s">
        <v>2458</v>
      </c>
      <c r="B1448" s="196" t="s">
        <v>2459</v>
      </c>
      <c r="C1448" s="174" t="s">
        <v>539</v>
      </c>
      <c r="D1448" s="177">
        <v>1.026</v>
      </c>
      <c r="E1448" s="177">
        <v>1.026</v>
      </c>
      <c r="F1448" s="210" t="s">
        <v>1951</v>
      </c>
    </row>
    <row r="1449" spans="1:6" s="204" customFormat="1" ht="31.5">
      <c r="A1449" s="196" t="s">
        <v>2460</v>
      </c>
      <c r="B1449" s="196" t="s">
        <v>2461</v>
      </c>
      <c r="C1449" s="174" t="s">
        <v>539</v>
      </c>
      <c r="D1449" s="177">
        <v>1.026</v>
      </c>
      <c r="E1449" s="177">
        <v>1.026</v>
      </c>
      <c r="F1449" s="210" t="s">
        <v>1951</v>
      </c>
    </row>
    <row r="1450" spans="1:6" s="204" customFormat="1" ht="31.5">
      <c r="A1450" s="196" t="s">
        <v>2462</v>
      </c>
      <c r="B1450" s="196" t="s">
        <v>2463</v>
      </c>
      <c r="C1450" s="174" t="s">
        <v>539</v>
      </c>
      <c r="D1450" s="177">
        <v>1.026</v>
      </c>
      <c r="E1450" s="177">
        <v>1.026</v>
      </c>
      <c r="F1450" s="210" t="s">
        <v>1951</v>
      </c>
    </row>
    <row r="1451" spans="1:6" s="204" customFormat="1" ht="31.5">
      <c r="A1451" s="196" t="s">
        <v>2464</v>
      </c>
      <c r="B1451" s="196" t="s">
        <v>2465</v>
      </c>
      <c r="C1451" s="174" t="s">
        <v>539</v>
      </c>
      <c r="D1451" s="177">
        <v>1.026</v>
      </c>
      <c r="E1451" s="177">
        <v>1.026</v>
      </c>
      <c r="F1451" s="210" t="s">
        <v>1951</v>
      </c>
    </row>
    <row r="1452" spans="1:6" s="204" customFormat="1" ht="31.5">
      <c r="A1452" s="196" t="s">
        <v>2466</v>
      </c>
      <c r="B1452" s="196" t="s">
        <v>2467</v>
      </c>
      <c r="C1452" s="174" t="s">
        <v>539</v>
      </c>
      <c r="D1452" s="177">
        <v>1.026</v>
      </c>
      <c r="E1452" s="177">
        <v>1.026</v>
      </c>
      <c r="F1452" s="210" t="s">
        <v>1951</v>
      </c>
    </row>
    <row r="1453" spans="1:6" s="204" customFormat="1" ht="31.5">
      <c r="A1453" s="196" t="s">
        <v>2468</v>
      </c>
      <c r="B1453" s="196" t="s">
        <v>2469</v>
      </c>
      <c r="C1453" s="174" t="s">
        <v>539</v>
      </c>
      <c r="D1453" s="177">
        <v>1.026</v>
      </c>
      <c r="E1453" s="177">
        <v>1.026</v>
      </c>
      <c r="F1453" s="210" t="s">
        <v>1951</v>
      </c>
    </row>
    <row r="1454" spans="1:6" s="204" customFormat="1" ht="31.5">
      <c r="A1454" s="196" t="s">
        <v>2470</v>
      </c>
      <c r="B1454" s="196" t="s">
        <v>2471</v>
      </c>
      <c r="C1454" s="174" t="s">
        <v>539</v>
      </c>
      <c r="D1454" s="177">
        <v>1.026</v>
      </c>
      <c r="E1454" s="177">
        <v>1.026</v>
      </c>
      <c r="F1454" s="210" t="s">
        <v>1951</v>
      </c>
    </row>
    <row r="1455" spans="1:6" s="204" customFormat="1" ht="31.5">
      <c r="A1455" s="196" t="s">
        <v>2472</v>
      </c>
      <c r="B1455" s="196" t="s">
        <v>2473</v>
      </c>
      <c r="C1455" s="174" t="s">
        <v>539</v>
      </c>
      <c r="D1455" s="177">
        <v>1.026</v>
      </c>
      <c r="E1455" s="177">
        <v>1.026</v>
      </c>
      <c r="F1455" s="210" t="s">
        <v>1951</v>
      </c>
    </row>
    <row r="1456" spans="1:6" s="204" customFormat="1" ht="31.5">
      <c r="A1456" s="196" t="s">
        <v>2474</v>
      </c>
      <c r="B1456" s="196" t="s">
        <v>2475</v>
      </c>
      <c r="C1456" s="174" t="s">
        <v>539</v>
      </c>
      <c r="D1456" s="177">
        <v>1.026</v>
      </c>
      <c r="E1456" s="177">
        <v>1.026</v>
      </c>
      <c r="F1456" s="210" t="s">
        <v>1951</v>
      </c>
    </row>
    <row r="1457" spans="1:6" s="204" customFormat="1" ht="31.5">
      <c r="A1457" s="196" t="s">
        <v>2476</v>
      </c>
      <c r="B1457" s="196" t="s">
        <v>2477</v>
      </c>
      <c r="C1457" s="174" t="s">
        <v>539</v>
      </c>
      <c r="D1457" s="177">
        <v>1.026</v>
      </c>
      <c r="E1457" s="177">
        <v>1.026</v>
      </c>
      <c r="F1457" s="210" t="s">
        <v>1951</v>
      </c>
    </row>
    <row r="1458" spans="1:6" s="204" customFormat="1" ht="31.5">
      <c r="A1458" s="196" t="s">
        <v>2478</v>
      </c>
      <c r="B1458" s="196" t="s">
        <v>2479</v>
      </c>
      <c r="C1458" s="174" t="s">
        <v>539</v>
      </c>
      <c r="D1458" s="177">
        <v>1.026</v>
      </c>
      <c r="E1458" s="177">
        <v>1.026</v>
      </c>
      <c r="F1458" s="210" t="s">
        <v>1951</v>
      </c>
    </row>
    <row r="1459" spans="1:6" s="204" customFormat="1" ht="31.5">
      <c r="A1459" s="196" t="s">
        <v>2436</v>
      </c>
      <c r="B1459" s="196" t="s">
        <v>2437</v>
      </c>
      <c r="C1459" s="19" t="s">
        <v>2400</v>
      </c>
      <c r="D1459" s="177">
        <v>78.730999999999995</v>
      </c>
      <c r="E1459" s="177">
        <v>78.730999999999995</v>
      </c>
      <c r="F1459" s="210" t="s">
        <v>65</v>
      </c>
    </row>
    <row r="1460" spans="1:6" s="204" customFormat="1" ht="31.5">
      <c r="A1460" s="196" t="s">
        <v>2428</v>
      </c>
      <c r="B1460" s="196" t="s">
        <v>2429</v>
      </c>
      <c r="C1460" s="19" t="s">
        <v>2400</v>
      </c>
      <c r="D1460" s="177">
        <v>143.69300000000001</v>
      </c>
      <c r="E1460" s="177">
        <v>143.69300000000001</v>
      </c>
      <c r="F1460" s="210" t="s">
        <v>65</v>
      </c>
    </row>
    <row r="1461" spans="1:6" s="204" customFormat="1" ht="31.5">
      <c r="A1461" s="196" t="s">
        <v>2426</v>
      </c>
      <c r="B1461" s="196" t="s">
        <v>2427</v>
      </c>
      <c r="C1461" s="19" t="s">
        <v>2400</v>
      </c>
      <c r="D1461" s="177">
        <v>225.70400000000001</v>
      </c>
      <c r="E1461" s="177">
        <v>225.70400000000001</v>
      </c>
      <c r="F1461" s="210" t="s">
        <v>65</v>
      </c>
    </row>
    <row r="1462" spans="1:6" s="204" customFormat="1" ht="31.5">
      <c r="A1462" s="196" t="s">
        <v>2430</v>
      </c>
      <c r="B1462" s="196" t="s">
        <v>2431</v>
      </c>
      <c r="C1462" s="19" t="s">
        <v>2400</v>
      </c>
      <c r="D1462" s="177">
        <v>453.61599999999999</v>
      </c>
      <c r="E1462" s="177">
        <v>453.61599999999999</v>
      </c>
      <c r="F1462" s="210" t="s">
        <v>65</v>
      </c>
    </row>
    <row r="1463" spans="1:6" s="204" customFormat="1" ht="31.5">
      <c r="A1463" s="196" t="s">
        <v>2438</v>
      </c>
      <c r="B1463" s="196" t="s">
        <v>2439</v>
      </c>
      <c r="C1463" s="19" t="s">
        <v>2400</v>
      </c>
      <c r="D1463" s="177">
        <v>67.631</v>
      </c>
      <c r="E1463" s="177">
        <v>67.631</v>
      </c>
      <c r="F1463" s="210" t="s">
        <v>65</v>
      </c>
    </row>
    <row r="1464" spans="1:6" s="204" customFormat="1" ht="31.5">
      <c r="A1464" s="196" t="s">
        <v>2440</v>
      </c>
      <c r="B1464" s="196" t="s">
        <v>2441</v>
      </c>
      <c r="C1464" s="19" t="s">
        <v>2400</v>
      </c>
      <c r="D1464" s="177">
        <v>154.85499999999999</v>
      </c>
      <c r="E1464" s="177">
        <v>154.85499999999999</v>
      </c>
      <c r="F1464" s="210" t="s">
        <v>65</v>
      </c>
    </row>
    <row r="1465" spans="1:6" s="204" customFormat="1" ht="31.5">
      <c r="A1465" s="174" t="s">
        <v>2480</v>
      </c>
      <c r="B1465" s="174" t="s">
        <v>2481</v>
      </c>
      <c r="C1465" s="174" t="s">
        <v>539</v>
      </c>
      <c r="D1465" s="177">
        <v>8.7379999999999995</v>
      </c>
      <c r="E1465" s="177">
        <v>8.7379999999999995</v>
      </c>
      <c r="F1465" s="210" t="s">
        <v>1959</v>
      </c>
    </row>
    <row r="1466" spans="1:6" s="204" customFormat="1" ht="31.5">
      <c r="A1466" s="174" t="s">
        <v>2482</v>
      </c>
      <c r="B1466" s="174" t="s">
        <v>2483</v>
      </c>
      <c r="C1466" s="174" t="s">
        <v>539</v>
      </c>
      <c r="D1466" s="177">
        <v>10.61</v>
      </c>
      <c r="E1466" s="177">
        <v>10.61</v>
      </c>
      <c r="F1466" s="210" t="s">
        <v>1959</v>
      </c>
    </row>
    <row r="1467" spans="1:6" s="204" customFormat="1" ht="31.5">
      <c r="A1467" s="174" t="s">
        <v>2484</v>
      </c>
      <c r="B1467" s="174" t="s">
        <v>2485</v>
      </c>
      <c r="C1467" s="174" t="s">
        <v>539</v>
      </c>
      <c r="D1467" s="177">
        <v>10.167</v>
      </c>
      <c r="E1467" s="177">
        <v>10.167</v>
      </c>
      <c r="F1467" s="210" t="s">
        <v>1959</v>
      </c>
    </row>
    <row r="1468" spans="1:6" s="204" customFormat="1" ht="31.5">
      <c r="A1468" s="174" t="s">
        <v>2486</v>
      </c>
      <c r="B1468" s="174" t="s">
        <v>2487</v>
      </c>
      <c r="C1468" s="174" t="s">
        <v>539</v>
      </c>
      <c r="D1468" s="177">
        <v>8.65</v>
      </c>
      <c r="E1468" s="177">
        <v>8.65</v>
      </c>
      <c r="F1468" s="210" t="s">
        <v>1959</v>
      </c>
    </row>
    <row r="1469" spans="1:6" s="204" customFormat="1" ht="31.5">
      <c r="A1469" s="174" t="s">
        <v>2488</v>
      </c>
      <c r="B1469" s="174" t="s">
        <v>2489</v>
      </c>
      <c r="C1469" s="174" t="s">
        <v>539</v>
      </c>
      <c r="D1469" s="177">
        <v>9.8810000000000002</v>
      </c>
      <c r="E1469" s="177">
        <v>9.8810000000000002</v>
      </c>
      <c r="F1469" s="210" t="s">
        <v>1959</v>
      </c>
    </row>
    <row r="1470" spans="1:6" s="204" customFormat="1" ht="31.5">
      <c r="A1470" s="174" t="s">
        <v>2490</v>
      </c>
      <c r="B1470" s="174" t="s">
        <v>2491</v>
      </c>
      <c r="C1470" s="174" t="s">
        <v>539</v>
      </c>
      <c r="D1470" s="177">
        <v>11.766</v>
      </c>
      <c r="E1470" s="177">
        <v>11.766</v>
      </c>
      <c r="F1470" s="210" t="s">
        <v>1959</v>
      </c>
    </row>
    <row r="1471" spans="1:6" s="204" customFormat="1" ht="47.25">
      <c r="A1471" s="174" t="s">
        <v>2492</v>
      </c>
      <c r="B1471" s="176" t="s">
        <v>2493</v>
      </c>
      <c r="C1471" s="174" t="s">
        <v>2494</v>
      </c>
      <c r="D1471" s="177">
        <v>1.2310000000000001</v>
      </c>
      <c r="E1471" s="177">
        <v>1.2310000000000001</v>
      </c>
      <c r="F1471" s="207" t="s">
        <v>2495</v>
      </c>
    </row>
    <row r="1472" spans="1:6" s="204" customFormat="1" ht="31.5">
      <c r="A1472" s="174" t="s">
        <v>2480</v>
      </c>
      <c r="B1472" s="176" t="s">
        <v>2481</v>
      </c>
      <c r="C1472" s="174" t="s">
        <v>2494</v>
      </c>
      <c r="D1472" s="177">
        <v>1.2310000000000001</v>
      </c>
      <c r="E1472" s="177">
        <v>1.2310000000000001</v>
      </c>
      <c r="F1472" s="207" t="s">
        <v>2495</v>
      </c>
    </row>
    <row r="1473" spans="1:6" s="204" customFormat="1" ht="31.5">
      <c r="A1473" s="174" t="s">
        <v>2496</v>
      </c>
      <c r="B1473" s="176" t="s">
        <v>2497</v>
      </c>
      <c r="C1473" s="174" t="s">
        <v>2494</v>
      </c>
      <c r="D1473" s="177">
        <v>1.2310000000000001</v>
      </c>
      <c r="E1473" s="177">
        <v>1.2310000000000001</v>
      </c>
      <c r="F1473" s="207" t="s">
        <v>2495</v>
      </c>
    </row>
    <row r="1474" spans="1:6" s="204" customFormat="1" ht="31.5">
      <c r="A1474" s="174" t="s">
        <v>2482</v>
      </c>
      <c r="B1474" s="174" t="s">
        <v>2483</v>
      </c>
      <c r="C1474" s="174" t="s">
        <v>2494</v>
      </c>
      <c r="D1474" s="177">
        <v>1.2310000000000001</v>
      </c>
      <c r="E1474" s="177">
        <v>1.2310000000000001</v>
      </c>
      <c r="F1474" s="207" t="s">
        <v>2495</v>
      </c>
    </row>
    <row r="1475" spans="1:6" s="204" customFormat="1" ht="31.5">
      <c r="A1475" s="174" t="s">
        <v>2484</v>
      </c>
      <c r="B1475" s="174" t="s">
        <v>2485</v>
      </c>
      <c r="C1475" s="174" t="s">
        <v>2494</v>
      </c>
      <c r="D1475" s="177">
        <v>1.2310000000000001</v>
      </c>
      <c r="E1475" s="177">
        <v>1.2310000000000001</v>
      </c>
      <c r="F1475" s="207" t="s">
        <v>2495</v>
      </c>
    </row>
    <row r="1476" spans="1:6" s="204" customFormat="1" ht="31.5">
      <c r="A1476" s="174" t="s">
        <v>2490</v>
      </c>
      <c r="B1476" s="174" t="s">
        <v>2491</v>
      </c>
      <c r="C1476" s="174" t="s">
        <v>2494</v>
      </c>
      <c r="D1476" s="177">
        <v>1.2310000000000001</v>
      </c>
      <c r="E1476" s="177">
        <v>1.2310000000000001</v>
      </c>
      <c r="F1476" s="207" t="s">
        <v>2495</v>
      </c>
    </row>
    <row r="1477" spans="1:6" s="204" customFormat="1" ht="31.5">
      <c r="A1477" s="176" t="s">
        <v>2498</v>
      </c>
      <c r="B1477" s="176" t="s">
        <v>2499</v>
      </c>
      <c r="C1477" s="19" t="s">
        <v>2400</v>
      </c>
      <c r="D1477" s="177">
        <v>114.483</v>
      </c>
      <c r="E1477" s="177">
        <v>114.483</v>
      </c>
      <c r="F1477" s="209" t="s">
        <v>64</v>
      </c>
    </row>
    <row r="1478" spans="1:6" s="204" customFormat="1" ht="31.5">
      <c r="A1478" s="176" t="s">
        <v>2500</v>
      </c>
      <c r="B1478" s="176" t="s">
        <v>2501</v>
      </c>
      <c r="C1478" s="19" t="s">
        <v>2400</v>
      </c>
      <c r="D1478" s="177">
        <v>39.996000000000002</v>
      </c>
      <c r="E1478" s="177">
        <v>39.996000000000002</v>
      </c>
      <c r="F1478" s="209" t="s">
        <v>64</v>
      </c>
    </row>
    <row r="1479" spans="1:6" s="204" customFormat="1" ht="31.5">
      <c r="A1479" s="176" t="s">
        <v>2502</v>
      </c>
      <c r="B1479" s="176" t="s">
        <v>2503</v>
      </c>
      <c r="C1479" s="19" t="s">
        <v>2400</v>
      </c>
      <c r="D1479" s="177">
        <v>118.45699999999999</v>
      </c>
      <c r="E1479" s="177">
        <v>118.45699999999999</v>
      </c>
      <c r="F1479" s="209" t="s">
        <v>64</v>
      </c>
    </row>
    <row r="1480" spans="1:6" s="204" customFormat="1" ht="47.25">
      <c r="A1480" s="176" t="s">
        <v>2492</v>
      </c>
      <c r="B1480" s="176" t="s">
        <v>2493</v>
      </c>
      <c r="C1480" s="19" t="s">
        <v>2400</v>
      </c>
      <c r="D1480" s="177">
        <v>215.596</v>
      </c>
      <c r="E1480" s="177">
        <v>215.596</v>
      </c>
      <c r="F1480" s="209" t="s">
        <v>64</v>
      </c>
    </row>
    <row r="1481" spans="1:6" s="204" customFormat="1" ht="31.5">
      <c r="A1481" s="176" t="s">
        <v>2480</v>
      </c>
      <c r="B1481" s="176" t="s">
        <v>2481</v>
      </c>
      <c r="C1481" s="19" t="s">
        <v>2400</v>
      </c>
      <c r="D1481" s="177">
        <v>180.047</v>
      </c>
      <c r="E1481" s="177">
        <v>180.047</v>
      </c>
      <c r="F1481" s="209" t="s">
        <v>64</v>
      </c>
    </row>
    <row r="1482" spans="1:6" s="204" customFormat="1" ht="31.5">
      <c r="A1482" s="176" t="s">
        <v>2496</v>
      </c>
      <c r="B1482" s="176" t="s">
        <v>2497</v>
      </c>
      <c r="C1482" s="19" t="s">
        <v>2400</v>
      </c>
      <c r="D1482" s="177">
        <v>268.721</v>
      </c>
      <c r="E1482" s="177">
        <v>268.721</v>
      </c>
      <c r="F1482" s="209" t="s">
        <v>64</v>
      </c>
    </row>
    <row r="1483" spans="1:6" s="204" customFormat="1" ht="31.5">
      <c r="A1483" s="174" t="s">
        <v>2482</v>
      </c>
      <c r="B1483" s="174" t="s">
        <v>2483</v>
      </c>
      <c r="C1483" s="19" t="s">
        <v>2400</v>
      </c>
      <c r="D1483" s="177">
        <v>308.10000000000002</v>
      </c>
      <c r="E1483" s="177">
        <v>308.10000000000002</v>
      </c>
      <c r="F1483" s="209" t="s">
        <v>64</v>
      </c>
    </row>
    <row r="1484" spans="1:6" s="204" customFormat="1" ht="31.5">
      <c r="A1484" s="174" t="s">
        <v>2484</v>
      </c>
      <c r="B1484" s="174" t="s">
        <v>2485</v>
      </c>
      <c r="C1484" s="19" t="s">
        <v>2400</v>
      </c>
      <c r="D1484" s="177">
        <v>177.56</v>
      </c>
      <c r="E1484" s="177">
        <v>177.56</v>
      </c>
      <c r="F1484" s="209" t="s">
        <v>64</v>
      </c>
    </row>
    <row r="1485" spans="1:6" s="204" customFormat="1" ht="31.5">
      <c r="A1485" s="174" t="s">
        <v>2490</v>
      </c>
      <c r="B1485" s="174" t="s">
        <v>2491</v>
      </c>
      <c r="C1485" s="19" t="s">
        <v>2400</v>
      </c>
      <c r="D1485" s="177">
        <v>365.44900000000001</v>
      </c>
      <c r="E1485" s="177">
        <v>365.44900000000001</v>
      </c>
      <c r="F1485" s="209" t="s">
        <v>64</v>
      </c>
    </row>
    <row r="1486" spans="1:6" s="204" customFormat="1" ht="31.5">
      <c r="A1486" s="176" t="s">
        <v>2504</v>
      </c>
      <c r="B1486" s="176" t="s">
        <v>2505</v>
      </c>
      <c r="C1486" s="174" t="s">
        <v>539</v>
      </c>
      <c r="D1486" s="177">
        <v>0.98</v>
      </c>
      <c r="E1486" s="177">
        <v>0.98</v>
      </c>
      <c r="F1486" s="211" t="s">
        <v>1951</v>
      </c>
    </row>
    <row r="1487" spans="1:6" s="204" customFormat="1" ht="31.5">
      <c r="A1487" s="196" t="s">
        <v>2506</v>
      </c>
      <c r="B1487" s="196" t="s">
        <v>2507</v>
      </c>
      <c r="C1487" s="174" t="s">
        <v>539</v>
      </c>
      <c r="D1487" s="177">
        <v>0.98</v>
      </c>
      <c r="E1487" s="177">
        <v>0.98</v>
      </c>
      <c r="F1487" s="211" t="s">
        <v>1951</v>
      </c>
    </row>
    <row r="1488" spans="1:6" s="204" customFormat="1" ht="31.5">
      <c r="A1488" s="196" t="s">
        <v>2508</v>
      </c>
      <c r="B1488" s="196" t="s">
        <v>2509</v>
      </c>
      <c r="C1488" s="174" t="s">
        <v>539</v>
      </c>
      <c r="D1488" s="177">
        <v>1.026</v>
      </c>
      <c r="E1488" s="177">
        <v>1.026</v>
      </c>
      <c r="F1488" s="211" t="s">
        <v>1951</v>
      </c>
    </row>
    <row r="1489" spans="1:6" s="204" customFormat="1" ht="31.5">
      <c r="A1489" s="196" t="s">
        <v>2510</v>
      </c>
      <c r="B1489" s="196" t="s">
        <v>2511</v>
      </c>
      <c r="C1489" s="174" t="s">
        <v>539</v>
      </c>
      <c r="D1489" s="177">
        <v>1.026</v>
      </c>
      <c r="E1489" s="177">
        <v>1.026</v>
      </c>
      <c r="F1489" s="211" t="s">
        <v>1951</v>
      </c>
    </row>
    <row r="1490" spans="1:6" s="204" customFormat="1" ht="31.5">
      <c r="A1490" s="196" t="s">
        <v>2512</v>
      </c>
      <c r="B1490" s="196" t="s">
        <v>2513</v>
      </c>
      <c r="C1490" s="174" t="s">
        <v>539</v>
      </c>
      <c r="D1490" s="177">
        <v>1.026</v>
      </c>
      <c r="E1490" s="177">
        <v>1.026</v>
      </c>
      <c r="F1490" s="211" t="s">
        <v>1951</v>
      </c>
    </row>
    <row r="1491" spans="1:6" s="204" customFormat="1" ht="31.5">
      <c r="A1491" s="176" t="s">
        <v>2504</v>
      </c>
      <c r="B1491" s="176" t="s">
        <v>2505</v>
      </c>
      <c r="C1491" s="19" t="s">
        <v>2400</v>
      </c>
      <c r="D1491" s="177">
        <v>146.61500000000001</v>
      </c>
      <c r="E1491" s="177">
        <v>146.61500000000001</v>
      </c>
      <c r="F1491" s="210" t="s">
        <v>65</v>
      </c>
    </row>
    <row r="1492" spans="1:6" s="204" customFormat="1" ht="31.5">
      <c r="A1492" s="196" t="s">
        <v>2506</v>
      </c>
      <c r="B1492" s="196" t="s">
        <v>2507</v>
      </c>
      <c r="C1492" s="19" t="s">
        <v>2400</v>
      </c>
      <c r="D1492" s="177">
        <v>134.869</v>
      </c>
      <c r="E1492" s="177">
        <v>134.869</v>
      </c>
      <c r="F1492" s="210" t="s">
        <v>65</v>
      </c>
    </row>
    <row r="1493" spans="1:6" s="204" customFormat="1" ht="31.5">
      <c r="A1493" s="196" t="s">
        <v>2512</v>
      </c>
      <c r="B1493" s="196" t="s">
        <v>2513</v>
      </c>
      <c r="C1493" s="19" t="s">
        <v>2400</v>
      </c>
      <c r="D1493" s="177">
        <v>261.23200000000003</v>
      </c>
      <c r="E1493" s="177">
        <v>261.23200000000003</v>
      </c>
      <c r="F1493" s="210" t="s">
        <v>65</v>
      </c>
    </row>
    <row r="1494" spans="1:6" s="204" customFormat="1" ht="31.5">
      <c r="A1494" s="196" t="s">
        <v>2514</v>
      </c>
      <c r="B1494" s="196" t="s">
        <v>2515</v>
      </c>
      <c r="C1494" s="19" t="s">
        <v>2400</v>
      </c>
      <c r="D1494" s="177">
        <v>221.56100000000001</v>
      </c>
      <c r="E1494" s="177">
        <v>221.56100000000001</v>
      </c>
      <c r="F1494" s="209" t="s">
        <v>64</v>
      </c>
    </row>
    <row r="1495" spans="1:6" s="204" customFormat="1" ht="31.5">
      <c r="A1495" s="196" t="s">
        <v>2516</v>
      </c>
      <c r="B1495" s="196" t="s">
        <v>2517</v>
      </c>
      <c r="C1495" s="19" t="s">
        <v>2400</v>
      </c>
      <c r="D1495" s="177">
        <v>207.06100000000001</v>
      </c>
      <c r="E1495" s="177">
        <v>207.06100000000001</v>
      </c>
      <c r="F1495" s="209" t="s">
        <v>64</v>
      </c>
    </row>
    <row r="1496" spans="1:6" s="204" customFormat="1" ht="31.5">
      <c r="A1496" s="174" t="s">
        <v>2518</v>
      </c>
      <c r="B1496" s="174" t="s">
        <v>2519</v>
      </c>
      <c r="C1496" s="19" t="s">
        <v>2400</v>
      </c>
      <c r="D1496" s="177">
        <v>2796.4360000000001</v>
      </c>
      <c r="E1496" s="177">
        <v>2796.4360000000001</v>
      </c>
      <c r="F1496" s="209" t="s">
        <v>64</v>
      </c>
    </row>
    <row r="1497" spans="1:6" s="204" customFormat="1" ht="31.5">
      <c r="A1497" s="196" t="s">
        <v>2520</v>
      </c>
      <c r="B1497" s="196" t="s">
        <v>2521</v>
      </c>
      <c r="C1497" s="19" t="s">
        <v>2400</v>
      </c>
      <c r="D1497" s="177">
        <v>175.16399999999999</v>
      </c>
      <c r="E1497" s="177">
        <v>175.16399999999999</v>
      </c>
      <c r="F1497" s="209" t="s">
        <v>64</v>
      </c>
    </row>
    <row r="1498" spans="1:6" s="204" customFormat="1" ht="31.5">
      <c r="A1498" s="196" t="s">
        <v>2522</v>
      </c>
      <c r="B1498" s="196" t="s">
        <v>2523</v>
      </c>
      <c r="C1498" s="19" t="s">
        <v>2400</v>
      </c>
      <c r="D1498" s="177">
        <v>163.749</v>
      </c>
      <c r="E1498" s="177">
        <v>163.749</v>
      </c>
      <c r="F1498" s="209" t="s">
        <v>64</v>
      </c>
    </row>
    <row r="1499" spans="1:6" s="204" customFormat="1" ht="31.5">
      <c r="A1499" s="196" t="s">
        <v>2524</v>
      </c>
      <c r="B1499" s="196" t="s">
        <v>2525</v>
      </c>
      <c r="C1499" s="19" t="s">
        <v>2400</v>
      </c>
      <c r="D1499" s="177">
        <v>125.50700000000001</v>
      </c>
      <c r="E1499" s="177">
        <v>125.50700000000001</v>
      </c>
      <c r="F1499" s="209" t="s">
        <v>64</v>
      </c>
    </row>
    <row r="1500" spans="1:6" s="204" customFormat="1" ht="31.5">
      <c r="A1500" s="196" t="s">
        <v>2526</v>
      </c>
      <c r="B1500" s="196" t="s">
        <v>2527</v>
      </c>
      <c r="C1500" s="19" t="s">
        <v>2400</v>
      </c>
      <c r="D1500" s="177">
        <v>110.72799999999999</v>
      </c>
      <c r="E1500" s="177">
        <v>110.72799999999999</v>
      </c>
      <c r="F1500" s="209" t="s">
        <v>64</v>
      </c>
    </row>
    <row r="1501" spans="1:6" s="204" customFormat="1">
      <c r="A1501" s="155" t="s">
        <v>1976</v>
      </c>
      <c r="B1501" s="155" t="s">
        <v>2528</v>
      </c>
      <c r="C1501" s="155" t="s">
        <v>2529</v>
      </c>
      <c r="D1501" s="193">
        <v>17.209</v>
      </c>
      <c r="E1501" s="193">
        <v>17.209</v>
      </c>
      <c r="F1501" s="145" t="s">
        <v>1692</v>
      </c>
    </row>
    <row r="1502" spans="1:6" s="204" customFormat="1">
      <c r="A1502" s="155" t="s">
        <v>2530</v>
      </c>
      <c r="B1502" s="155" t="s">
        <v>2531</v>
      </c>
      <c r="C1502" s="155" t="s">
        <v>2532</v>
      </c>
      <c r="D1502" s="193">
        <v>292.93599999999998</v>
      </c>
      <c r="E1502" s="193">
        <v>292.93599999999998</v>
      </c>
      <c r="F1502" s="198" t="s">
        <v>1126</v>
      </c>
    </row>
    <row r="1503" spans="1:6" s="204" customFormat="1" ht="31.5">
      <c r="A1503" s="155" t="s">
        <v>2533</v>
      </c>
      <c r="B1503" s="155" t="s">
        <v>2531</v>
      </c>
      <c r="C1503" s="155" t="s">
        <v>2532</v>
      </c>
      <c r="D1503" s="193">
        <v>1082.222</v>
      </c>
      <c r="E1503" s="193">
        <v>1082.222</v>
      </c>
      <c r="F1503" s="198" t="s">
        <v>2534</v>
      </c>
    </row>
  </sheetData>
  <mergeCells count="424">
    <mergeCell ref="A85:A87"/>
    <mergeCell ref="B85:B87"/>
    <mergeCell ref="A1:E1"/>
    <mergeCell ref="A652:E652"/>
    <mergeCell ref="A28:A29"/>
    <mergeCell ref="B28:B29"/>
    <mergeCell ref="A30:A33"/>
    <mergeCell ref="B30:B33"/>
    <mergeCell ref="A34:A36"/>
    <mergeCell ref="B34:B36"/>
    <mergeCell ref="A213:A214"/>
    <mergeCell ref="A52:A56"/>
    <mergeCell ref="B52:B56"/>
    <mergeCell ref="A57:A60"/>
    <mergeCell ref="B57:B60"/>
    <mergeCell ref="A61:A64"/>
    <mergeCell ref="B61:B64"/>
    <mergeCell ref="A65:A66"/>
    <mergeCell ref="B65:B66"/>
    <mergeCell ref="A37:A41"/>
    <mergeCell ref="A75:A76"/>
    <mergeCell ref="B75:B76"/>
    <mergeCell ref="A77:A79"/>
    <mergeCell ref="B77:B79"/>
    <mergeCell ref="A80:A82"/>
    <mergeCell ref="B80:B82"/>
    <mergeCell ref="A83:A84"/>
    <mergeCell ref="B83:B84"/>
    <mergeCell ref="B37:B41"/>
    <mergeCell ref="A42:A46"/>
    <mergeCell ref="B42:B46"/>
    <mergeCell ref="A47:A49"/>
    <mergeCell ref="B47:B49"/>
    <mergeCell ref="A50:A51"/>
    <mergeCell ref="B50:B51"/>
    <mergeCell ref="A175:A176"/>
    <mergeCell ref="B175:B176"/>
    <mergeCell ref="A151:A152"/>
    <mergeCell ref="B151:B152"/>
    <mergeCell ref="A113:A117"/>
    <mergeCell ref="B113:B117"/>
    <mergeCell ref="A118:A122"/>
    <mergeCell ref="B118:B122"/>
    <mergeCell ref="A123:A126"/>
    <mergeCell ref="B123:B126"/>
    <mergeCell ref="A127:A131"/>
    <mergeCell ref="B127:B131"/>
    <mergeCell ref="A132:A133"/>
    <mergeCell ref="B132:B133"/>
    <mergeCell ref="A134:A137"/>
    <mergeCell ref="B134:B137"/>
    <mergeCell ref="A138:A141"/>
    <mergeCell ref="B138:B141"/>
    <mergeCell ref="A142:A143"/>
    <mergeCell ref="B142:B143"/>
    <mergeCell ref="A144:A148"/>
    <mergeCell ref="B144:B148"/>
    <mergeCell ref="A149:A150"/>
    <mergeCell ref="B149:B150"/>
    <mergeCell ref="A153:A157"/>
    <mergeCell ref="B153:B157"/>
    <mergeCell ref="A158:A159"/>
    <mergeCell ref="B158:B159"/>
    <mergeCell ref="A160:A161"/>
    <mergeCell ref="B160:B161"/>
    <mergeCell ref="A162:A169"/>
    <mergeCell ref="B162:B169"/>
    <mergeCell ref="A170:A174"/>
    <mergeCell ref="B170:B174"/>
    <mergeCell ref="A225:A228"/>
    <mergeCell ref="B225:B228"/>
    <mergeCell ref="A229:A233"/>
    <mergeCell ref="A186:A188"/>
    <mergeCell ref="B186:B188"/>
    <mergeCell ref="A177:A181"/>
    <mergeCell ref="B177:B181"/>
    <mergeCell ref="A182:A185"/>
    <mergeCell ref="B182:B185"/>
    <mergeCell ref="A189:A192"/>
    <mergeCell ref="B189:B192"/>
    <mergeCell ref="A221:A224"/>
    <mergeCell ref="B221:B224"/>
    <mergeCell ref="A193:A197"/>
    <mergeCell ref="B193:B197"/>
    <mergeCell ref="A198:A200"/>
    <mergeCell ref="B198:B200"/>
    <mergeCell ref="A201:A204"/>
    <mergeCell ref="B201:B204"/>
    <mergeCell ref="A205:A206"/>
    <mergeCell ref="B205:B206"/>
    <mergeCell ref="A207:A208"/>
    <mergeCell ref="B207:B208"/>
    <mergeCell ref="A209:A212"/>
    <mergeCell ref="A662:A664"/>
    <mergeCell ref="B662:B664"/>
    <mergeCell ref="D662:D664"/>
    <mergeCell ref="D333:D334"/>
    <mergeCell ref="A336:A337"/>
    <mergeCell ref="B336:B337"/>
    <mergeCell ref="D336:D337"/>
    <mergeCell ref="A338:A341"/>
    <mergeCell ref="B338:B341"/>
    <mergeCell ref="D338:D341"/>
    <mergeCell ref="A342:A344"/>
    <mergeCell ref="B342:B344"/>
    <mergeCell ref="D342:D344"/>
    <mergeCell ref="A345:A346"/>
    <mergeCell ref="B345:B346"/>
    <mergeCell ref="D345:D346"/>
    <mergeCell ref="A348:A349"/>
    <mergeCell ref="B348:B349"/>
    <mergeCell ref="A333:A334"/>
    <mergeCell ref="B333:B334"/>
    <mergeCell ref="D348:D349"/>
    <mergeCell ref="A350:A351"/>
    <mergeCell ref="B350:B351"/>
    <mergeCell ref="D350:D351"/>
    <mergeCell ref="A670:A673"/>
    <mergeCell ref="B670:B673"/>
    <mergeCell ref="D670:D673"/>
    <mergeCell ref="A674:A677"/>
    <mergeCell ref="B674:B677"/>
    <mergeCell ref="D674:D677"/>
    <mergeCell ref="A858:E858"/>
    <mergeCell ref="A2:A3"/>
    <mergeCell ref="A855:A857"/>
    <mergeCell ref="B855:B857"/>
    <mergeCell ref="A836:A839"/>
    <mergeCell ref="B836:B839"/>
    <mergeCell ref="A820:A823"/>
    <mergeCell ref="B820:B823"/>
    <mergeCell ref="A804:A807"/>
    <mergeCell ref="B804:B807"/>
    <mergeCell ref="A786:A787"/>
    <mergeCell ref="B786:B787"/>
    <mergeCell ref="A773:A774"/>
    <mergeCell ref="B773:B774"/>
    <mergeCell ref="A767:A768"/>
    <mergeCell ref="B767:B768"/>
    <mergeCell ref="A769:A770"/>
    <mergeCell ref="B769:B770"/>
    <mergeCell ref="A12:E12"/>
    <mergeCell ref="A256:E256"/>
    <mergeCell ref="A296:E296"/>
    <mergeCell ref="A330:E330"/>
    <mergeCell ref="A417:E417"/>
    <mergeCell ref="A455:E455"/>
    <mergeCell ref="A473:E473"/>
    <mergeCell ref="A478:E478"/>
    <mergeCell ref="A480:E480"/>
    <mergeCell ref="A474:A475"/>
    <mergeCell ref="B474:B475"/>
    <mergeCell ref="A456:A457"/>
    <mergeCell ref="B456:B457"/>
    <mergeCell ref="C456:C457"/>
    <mergeCell ref="D456:E456"/>
    <mergeCell ref="B209:B212"/>
    <mergeCell ref="B213:B214"/>
    <mergeCell ref="A215:A216"/>
    <mergeCell ref="B215:B216"/>
    <mergeCell ref="A217:A220"/>
    <mergeCell ref="B217:B220"/>
    <mergeCell ref="B229:B233"/>
    <mergeCell ref="A234:A235"/>
    <mergeCell ref="B234:B235"/>
    <mergeCell ref="B2:B3"/>
    <mergeCell ref="C2:C3"/>
    <mergeCell ref="D2:E2"/>
    <mergeCell ref="F2:F3"/>
    <mergeCell ref="A6:A7"/>
    <mergeCell ref="B6:B7"/>
    <mergeCell ref="C6:C7"/>
    <mergeCell ref="D6:E6"/>
    <mergeCell ref="F6:F7"/>
    <mergeCell ref="A5:E5"/>
    <mergeCell ref="A99:A101"/>
    <mergeCell ref="B99:B101"/>
    <mergeCell ref="A102:A106"/>
    <mergeCell ref="B102:B106"/>
    <mergeCell ref="A107:A108"/>
    <mergeCell ref="B107:B108"/>
    <mergeCell ref="A109:A112"/>
    <mergeCell ref="B109:B112"/>
    <mergeCell ref="A13:A16"/>
    <mergeCell ref="B13:B16"/>
    <mergeCell ref="A17:A21"/>
    <mergeCell ref="B17:B21"/>
    <mergeCell ref="A22:A25"/>
    <mergeCell ref="B22:B25"/>
    <mergeCell ref="A26:A27"/>
    <mergeCell ref="B26:B27"/>
    <mergeCell ref="A88:A92"/>
    <mergeCell ref="B88:B92"/>
    <mergeCell ref="A93:A97"/>
    <mergeCell ref="B93:B97"/>
    <mergeCell ref="A67:A69"/>
    <mergeCell ref="B67:B69"/>
    <mergeCell ref="A70:A74"/>
    <mergeCell ref="B70:B74"/>
    <mergeCell ref="A331:A332"/>
    <mergeCell ref="B331:B332"/>
    <mergeCell ref="D331:D332"/>
    <mergeCell ref="A286:E286"/>
    <mergeCell ref="A236:A239"/>
    <mergeCell ref="B236:B239"/>
    <mergeCell ref="A242:A243"/>
    <mergeCell ref="B242:B243"/>
    <mergeCell ref="A240:A241"/>
    <mergeCell ref="B240:B241"/>
    <mergeCell ref="A352:A358"/>
    <mergeCell ref="B352:B355"/>
    <mergeCell ref="D352:D355"/>
    <mergeCell ref="B356:B358"/>
    <mergeCell ref="D356:D358"/>
    <mergeCell ref="A359:A361"/>
    <mergeCell ref="B359:B361"/>
    <mergeCell ref="D359:D361"/>
    <mergeCell ref="A362:A364"/>
    <mergeCell ref="B362:B364"/>
    <mergeCell ref="D362:D364"/>
    <mergeCell ref="A365:A367"/>
    <mergeCell ref="B365:B367"/>
    <mergeCell ref="D365:D367"/>
    <mergeCell ref="A370:A372"/>
    <mergeCell ref="B370:B372"/>
    <mergeCell ref="D370:D372"/>
    <mergeCell ref="A375:A376"/>
    <mergeCell ref="B375:B376"/>
    <mergeCell ref="D375:D376"/>
    <mergeCell ref="A377:A378"/>
    <mergeCell ref="B377:B378"/>
    <mergeCell ref="D377:D378"/>
    <mergeCell ref="A379:A382"/>
    <mergeCell ref="B379:B382"/>
    <mergeCell ref="D379:D382"/>
    <mergeCell ref="A383:A385"/>
    <mergeCell ref="B383:B385"/>
    <mergeCell ref="D383:D385"/>
    <mergeCell ref="A386:A388"/>
    <mergeCell ref="B386:B388"/>
    <mergeCell ref="D386:D388"/>
    <mergeCell ref="A389:A390"/>
    <mergeCell ref="B389:B390"/>
    <mergeCell ref="D389:D390"/>
    <mergeCell ref="A391:A394"/>
    <mergeCell ref="B391:B394"/>
    <mergeCell ref="D391:D394"/>
    <mergeCell ref="A395:A398"/>
    <mergeCell ref="B395:B398"/>
    <mergeCell ref="D395:D398"/>
    <mergeCell ref="A399:A402"/>
    <mergeCell ref="B399:B402"/>
    <mergeCell ref="D399:D402"/>
    <mergeCell ref="A404:A406"/>
    <mergeCell ref="B404:B406"/>
    <mergeCell ref="D404:D406"/>
    <mergeCell ref="A407:A410"/>
    <mergeCell ref="B407:B410"/>
    <mergeCell ref="D407:D410"/>
    <mergeCell ref="A553:E553"/>
    <mergeCell ref="A613:E613"/>
    <mergeCell ref="F456:F457"/>
    <mergeCell ref="A411:A412"/>
    <mergeCell ref="B411:B412"/>
    <mergeCell ref="D411:D412"/>
    <mergeCell ref="A414:A416"/>
    <mergeCell ref="B414:B416"/>
    <mergeCell ref="D414:D416"/>
    <mergeCell ref="A653:A655"/>
    <mergeCell ref="B653:B655"/>
    <mergeCell ref="D653:D655"/>
    <mergeCell ref="A656:A658"/>
    <mergeCell ref="B656:B658"/>
    <mergeCell ref="D656:D658"/>
    <mergeCell ref="A659:A661"/>
    <mergeCell ref="B659:B661"/>
    <mergeCell ref="D659:D661"/>
    <mergeCell ref="D679:D683"/>
    <mergeCell ref="A684:A688"/>
    <mergeCell ref="B684:B688"/>
    <mergeCell ref="D684:D688"/>
    <mergeCell ref="A689:A693"/>
    <mergeCell ref="B689:B693"/>
    <mergeCell ref="D689:D693"/>
    <mergeCell ref="A694:A695"/>
    <mergeCell ref="B694:B695"/>
    <mergeCell ref="D694:D695"/>
    <mergeCell ref="A679:A683"/>
    <mergeCell ref="B679:B683"/>
    <mergeCell ref="A696:A700"/>
    <mergeCell ref="B696:B700"/>
    <mergeCell ref="D697:D700"/>
    <mergeCell ref="A701:A705"/>
    <mergeCell ref="B701:B705"/>
    <mergeCell ref="D701:D705"/>
    <mergeCell ref="A706:A710"/>
    <mergeCell ref="B706:B710"/>
    <mergeCell ref="D706:D710"/>
    <mergeCell ref="A712:A716"/>
    <mergeCell ref="B712:B716"/>
    <mergeCell ref="D712:D716"/>
    <mergeCell ref="A717:A718"/>
    <mergeCell ref="B717:B718"/>
    <mergeCell ref="D717:D718"/>
    <mergeCell ref="A719:A720"/>
    <mergeCell ref="B719:B720"/>
    <mergeCell ref="D719:D720"/>
    <mergeCell ref="A721:A725"/>
    <mergeCell ref="B721:B725"/>
    <mergeCell ref="D721:D725"/>
    <mergeCell ref="A726:A730"/>
    <mergeCell ref="B726:B730"/>
    <mergeCell ref="D726:D730"/>
    <mergeCell ref="A731:A735"/>
    <mergeCell ref="B731:B735"/>
    <mergeCell ref="D731:D735"/>
    <mergeCell ref="A736:A737"/>
    <mergeCell ref="B736:B737"/>
    <mergeCell ref="D736:D737"/>
    <mergeCell ref="A738:A739"/>
    <mergeCell ref="B738:B739"/>
    <mergeCell ref="D738:D739"/>
    <mergeCell ref="A740:A744"/>
    <mergeCell ref="B740:B744"/>
    <mergeCell ref="D740:D744"/>
    <mergeCell ref="A745:A749"/>
    <mergeCell ref="B745:B749"/>
    <mergeCell ref="D745:D749"/>
    <mergeCell ref="A750:A754"/>
    <mergeCell ref="B750:B754"/>
    <mergeCell ref="D750:D754"/>
    <mergeCell ref="A755:A756"/>
    <mergeCell ref="B755:B756"/>
    <mergeCell ref="D755:D756"/>
    <mergeCell ref="A758:A759"/>
    <mergeCell ref="B758:B759"/>
    <mergeCell ref="D758:D759"/>
    <mergeCell ref="A760:A761"/>
    <mergeCell ref="B760:B761"/>
    <mergeCell ref="D760:D761"/>
    <mergeCell ref="A762:A766"/>
    <mergeCell ref="B762:B766"/>
    <mergeCell ref="D762:D766"/>
    <mergeCell ref="D767:D768"/>
    <mergeCell ref="D769:D770"/>
    <mergeCell ref="D771:D772"/>
    <mergeCell ref="D773:D774"/>
    <mergeCell ref="A776:A780"/>
    <mergeCell ref="B776:B780"/>
    <mergeCell ref="D776:D780"/>
    <mergeCell ref="A781:A785"/>
    <mergeCell ref="B781:B785"/>
    <mergeCell ref="D781:D785"/>
    <mergeCell ref="A771:A772"/>
    <mergeCell ref="B771:B772"/>
    <mergeCell ref="D786:D787"/>
    <mergeCell ref="D788:D790"/>
    <mergeCell ref="A792:A795"/>
    <mergeCell ref="B792:B795"/>
    <mergeCell ref="D792:D795"/>
    <mergeCell ref="A796:A799"/>
    <mergeCell ref="B796:B799"/>
    <mergeCell ref="D796:D799"/>
    <mergeCell ref="A800:A803"/>
    <mergeCell ref="B800:B803"/>
    <mergeCell ref="D800:D803"/>
    <mergeCell ref="D804:D807"/>
    <mergeCell ref="A808:A811"/>
    <mergeCell ref="B808:B811"/>
    <mergeCell ref="D808:D811"/>
    <mergeCell ref="A812:A815"/>
    <mergeCell ref="B812:B815"/>
    <mergeCell ref="D812:D815"/>
    <mergeCell ref="A816:A819"/>
    <mergeCell ref="B816:B819"/>
    <mergeCell ref="D816:D819"/>
    <mergeCell ref="D820:D823"/>
    <mergeCell ref="A824:A827"/>
    <mergeCell ref="B824:B827"/>
    <mergeCell ref="D824:D827"/>
    <mergeCell ref="A828:A831"/>
    <mergeCell ref="B828:B831"/>
    <mergeCell ref="D828:D831"/>
    <mergeCell ref="A832:A835"/>
    <mergeCell ref="B832:B835"/>
    <mergeCell ref="D832:D835"/>
    <mergeCell ref="F912:F913"/>
    <mergeCell ref="D855:D857"/>
    <mergeCell ref="D836:D839"/>
    <mergeCell ref="A840:A843"/>
    <mergeCell ref="B840:B843"/>
    <mergeCell ref="D840:D843"/>
    <mergeCell ref="A844:A847"/>
    <mergeCell ref="B844:B847"/>
    <mergeCell ref="D844:D847"/>
    <mergeCell ref="A848:A851"/>
    <mergeCell ref="B848:B851"/>
    <mergeCell ref="D848:D851"/>
    <mergeCell ref="A898:A899"/>
    <mergeCell ref="B898:B899"/>
    <mergeCell ref="D898:D905"/>
    <mergeCell ref="A900:A901"/>
    <mergeCell ref="B900:B901"/>
    <mergeCell ref="A902:A903"/>
    <mergeCell ref="B902:B903"/>
    <mergeCell ref="A904:A905"/>
    <mergeCell ref="B904:B905"/>
    <mergeCell ref="B921:B923"/>
    <mergeCell ref="D921:D923"/>
    <mergeCell ref="A924:A926"/>
    <mergeCell ref="B924:B926"/>
    <mergeCell ref="D924:D930"/>
    <mergeCell ref="A927:A928"/>
    <mergeCell ref="B927:B928"/>
    <mergeCell ref="A908:A910"/>
    <mergeCell ref="B908:B910"/>
    <mergeCell ref="D908:D910"/>
    <mergeCell ref="A912:A914"/>
    <mergeCell ref="B912:B914"/>
    <mergeCell ref="D912:D914"/>
    <mergeCell ref="A918:A920"/>
    <mergeCell ref="B918:B920"/>
    <mergeCell ref="D918:D920"/>
    <mergeCell ref="A921:A923"/>
  </mergeCells>
  <pageMargins left="0.70866141732283472" right="0.28000000000000003" top="0.49" bottom="0.43" header="0.46" footer="0.41"/>
  <pageSetup paperSize="9" scale="68" fitToHeight="10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user458</cp:lastModifiedBy>
  <cp:lastPrinted>2018-03-16T13:15:34Z</cp:lastPrinted>
  <dcterms:created xsi:type="dcterms:W3CDTF">2018-03-15T13:13:03Z</dcterms:created>
  <dcterms:modified xsi:type="dcterms:W3CDTF">2018-03-16T14:37:05Z</dcterms:modified>
</cp:coreProperties>
</file>